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Robin\Documents\IDA 2024\2024 IDA Projects\TPI Arcade, Inc\"/>
    </mc:Choice>
  </mc:AlternateContent>
  <xr:revisionPtr revIDLastSave="0" documentId="8_{95E9599B-66E0-4CB7-B318-BCCE9006EBD9}" xr6:coauthVersionLast="47" xr6:coauthVersionMax="47" xr10:uidLastSave="{00000000-0000-0000-0000-000000000000}"/>
  <workbookProtection workbookAlgorithmName="SHA-512" workbookHashValue="ycBUW9K4/n/gJ2aJJ1jpRWifjkeHmmldd2VZMd2XGHUxFo5ICclEjlUz0PGE1GxVXV0Gf4YI/1BJO4SL/cFu+g==" workbookSaltValue="oP0JVZuuxvrlWBC5tPRjSg==" workbookSpinCount="100000" lockStructure="1"/>
  <bookViews>
    <workbookView xWindow="1848" yWindow="1848" windowWidth="21000" windowHeight="8520" activeTab="1" xr2:uid="{ED1612EB-7319-41EA-96D8-48902B6C9E0F}"/>
  </bookViews>
  <sheets>
    <sheet name="Input" sheetId="1" r:id="rId1"/>
    <sheet name="Output" sheetId="4" r:id="rId2"/>
    <sheet name="IDA Notepad" sheetId="7" r:id="rId3"/>
    <sheet name="Calculations" sheetId="3" state="hidden" r:id="rId4"/>
    <sheet name="Residential Calculations" sheetId="8" state="hidden" r:id="rId5"/>
    <sheet name="Multipliers" sheetId="5" state="hidden" r:id="rId6"/>
    <sheet name="Sheet2" sheetId="9" state="hidden" r:id="rId7"/>
  </sheets>
  <definedNames>
    <definedName name="_xlnm.Print_Area" localSheetId="0">Input!$B$1:$H$219</definedName>
    <definedName name="_xlnm.Print_Area" localSheetId="1">Output!$B$1:$K$129</definedName>
  </definedNames>
  <calcPr calcId="191029" iterate="1" iterateCount="15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2" i="1" l="1"/>
  <c r="E111" i="1"/>
  <c r="E110" i="1"/>
  <c r="E109" i="1"/>
  <c r="E108" i="1"/>
  <c r="L202" i="1"/>
  <c r="L196" i="1"/>
  <c r="L194" i="1"/>
  <c r="E18" i="1"/>
  <c r="E17" i="1"/>
  <c r="G17" i="1"/>
  <c r="G18" i="1"/>
  <c r="G36" i="1"/>
  <c r="F36" i="1" s="1"/>
  <c r="G30" i="1"/>
  <c r="F30" i="1" s="1"/>
  <c r="F37" i="1"/>
  <c r="F31" i="1"/>
  <c r="S55" i="1"/>
  <c r="E208" i="1" l="1"/>
  <c r="C67" i="1" l="1"/>
  <c r="D249" i="3"/>
  <c r="D251" i="3"/>
  <c r="C249" i="3"/>
  <c r="C251" i="3"/>
  <c r="AH225" i="3"/>
  <c r="AH226" i="3"/>
  <c r="AH227" i="3"/>
  <c r="AH228" i="3"/>
  <c r="AH229" i="3"/>
  <c r="AH230" i="3"/>
  <c r="AH231" i="3"/>
  <c r="AH232" i="3"/>
  <c r="AH233" i="3"/>
  <c r="AH234" i="3"/>
  <c r="AH235" i="3"/>
  <c r="AH236" i="3"/>
  <c r="AH237" i="3"/>
  <c r="AH238" i="3"/>
  <c r="AH239" i="3"/>
  <c r="AH240" i="3"/>
  <c r="AH241" i="3"/>
  <c r="AH242" i="3"/>
  <c r="AH243" i="3"/>
  <c r="AH244" i="3"/>
  <c r="AH245" i="3"/>
  <c r="AH246" i="3"/>
  <c r="AH247" i="3"/>
  <c r="AH248" i="3"/>
  <c r="AH249" i="3"/>
  <c r="AH250" i="3"/>
  <c r="AH251" i="3"/>
  <c r="AH252" i="3"/>
  <c r="AH253" i="3"/>
  <c r="AH254" i="3"/>
  <c r="AH255" i="3"/>
  <c r="AH256" i="3"/>
  <c r="AH257" i="3"/>
  <c r="AH258" i="3"/>
  <c r="AH259" i="3"/>
  <c r="AG225" i="3"/>
  <c r="AG226" i="3"/>
  <c r="AG227" i="3"/>
  <c r="AG228" i="3"/>
  <c r="AG229" i="3"/>
  <c r="AG230" i="3"/>
  <c r="AG231" i="3"/>
  <c r="AG232" i="3"/>
  <c r="AG233" i="3"/>
  <c r="AG234" i="3"/>
  <c r="AG235" i="3"/>
  <c r="AG236" i="3"/>
  <c r="AG237" i="3"/>
  <c r="AG238" i="3"/>
  <c r="AG239" i="3"/>
  <c r="AG240" i="3"/>
  <c r="AG241" i="3"/>
  <c r="AG242" i="3"/>
  <c r="AG243" i="3"/>
  <c r="AG244" i="3"/>
  <c r="AG245" i="3"/>
  <c r="AG246" i="3"/>
  <c r="AG247" i="3"/>
  <c r="AG248" i="3"/>
  <c r="AG249" i="3"/>
  <c r="AG250" i="3"/>
  <c r="AG251" i="3"/>
  <c r="AG252" i="3"/>
  <c r="AG253" i="3"/>
  <c r="AG254" i="3"/>
  <c r="AG255" i="3"/>
  <c r="AG256" i="3"/>
  <c r="AG257" i="3"/>
  <c r="AG258" i="3"/>
  <c r="AG259" i="3"/>
  <c r="AB225" i="3"/>
  <c r="AC225" i="3"/>
  <c r="AB226" i="3"/>
  <c r="AC226" i="3"/>
  <c r="AB227" i="3"/>
  <c r="AC227" i="3"/>
  <c r="AB228" i="3"/>
  <c r="AC228" i="3"/>
  <c r="AB229" i="3"/>
  <c r="AC229" i="3"/>
  <c r="AB230" i="3"/>
  <c r="AC230" i="3"/>
  <c r="AB231" i="3"/>
  <c r="AC231" i="3"/>
  <c r="AB232" i="3"/>
  <c r="AC232" i="3"/>
  <c r="AB233" i="3"/>
  <c r="AC233" i="3"/>
  <c r="AB234" i="3"/>
  <c r="AC234" i="3"/>
  <c r="AB235" i="3"/>
  <c r="AC235" i="3"/>
  <c r="AB236" i="3"/>
  <c r="AC236" i="3"/>
  <c r="AB237" i="3"/>
  <c r="AC237" i="3"/>
  <c r="AB238" i="3"/>
  <c r="AC238" i="3"/>
  <c r="AB239" i="3"/>
  <c r="AC239" i="3"/>
  <c r="AB240" i="3"/>
  <c r="AC240" i="3"/>
  <c r="AB241" i="3"/>
  <c r="AC241" i="3"/>
  <c r="AB242" i="3"/>
  <c r="AC242" i="3"/>
  <c r="AB243" i="3"/>
  <c r="AC243" i="3"/>
  <c r="AB244" i="3"/>
  <c r="AC244" i="3"/>
  <c r="AB245" i="3"/>
  <c r="AC245" i="3"/>
  <c r="AB246" i="3"/>
  <c r="AC246" i="3"/>
  <c r="AB247" i="3"/>
  <c r="AC247" i="3"/>
  <c r="AB248" i="3"/>
  <c r="AC248" i="3"/>
  <c r="AB249" i="3"/>
  <c r="AC249" i="3"/>
  <c r="AB250" i="3"/>
  <c r="AC250" i="3"/>
  <c r="AB251" i="3"/>
  <c r="AC251" i="3"/>
  <c r="AB252" i="3"/>
  <c r="AC252" i="3"/>
  <c r="AB253" i="3"/>
  <c r="AC253" i="3"/>
  <c r="AB254" i="3"/>
  <c r="AC254" i="3"/>
  <c r="AB255" i="3"/>
  <c r="AC255" i="3"/>
  <c r="AB256" i="3"/>
  <c r="AC256" i="3"/>
  <c r="AB257" i="3"/>
  <c r="AC257" i="3"/>
  <c r="AB258" i="3"/>
  <c r="AC258" i="3"/>
  <c r="AB259" i="3"/>
  <c r="AC259" i="3"/>
  <c r="I173" i="8"/>
  <c r="P148" i="8"/>
  <c r="I148" i="8"/>
  <c r="B148" i="8"/>
  <c r="P122" i="8"/>
  <c r="I122" i="8"/>
  <c r="I98" i="8"/>
  <c r="B98" i="8"/>
  <c r="C42" i="1"/>
  <c r="E40" i="1" s="1"/>
  <c r="I55" i="8"/>
  <c r="I56" i="8"/>
  <c r="I57" i="8"/>
  <c r="I63" i="8"/>
  <c r="O63" i="8" s="1"/>
  <c r="I64" i="8"/>
  <c r="O64" i="8" s="1"/>
  <c r="I65" i="8"/>
  <c r="O65" i="8" s="1"/>
  <c r="I66" i="8"/>
  <c r="O66" i="8" s="1"/>
  <c r="I67" i="8"/>
  <c r="O67" i="8" s="1"/>
  <c r="I68" i="8"/>
  <c r="O68" i="8" s="1"/>
  <c r="I69" i="8"/>
  <c r="O69" i="8" s="1"/>
  <c r="I70" i="8"/>
  <c r="O70" i="8" s="1"/>
  <c r="I71" i="8"/>
  <c r="O71" i="8" s="1"/>
  <c r="I72" i="8"/>
  <c r="O72" i="8" s="1"/>
  <c r="H64" i="8"/>
  <c r="N64" i="8" s="1"/>
  <c r="H65" i="8"/>
  <c r="N65" i="8" s="1"/>
  <c r="H66" i="8"/>
  <c r="N66" i="8" s="1"/>
  <c r="H67" i="8"/>
  <c r="N67" i="8" s="1"/>
  <c r="H68" i="8"/>
  <c r="N68" i="8" s="1"/>
  <c r="H69" i="8"/>
  <c r="N69" i="8" s="1"/>
  <c r="H70" i="8"/>
  <c r="N70" i="8" s="1"/>
  <c r="H71" i="8"/>
  <c r="N71" i="8" s="1"/>
  <c r="H72" i="8"/>
  <c r="N72" i="8" s="1"/>
  <c r="H63" i="8"/>
  <c r="N63" i="8" s="1"/>
  <c r="G62" i="8"/>
  <c r="I49" i="8"/>
  <c r="I50" i="8"/>
  <c r="I51" i="8"/>
  <c r="I52" i="8"/>
  <c r="I53" i="8"/>
  <c r="I54" i="8"/>
  <c r="I48" i="8"/>
  <c r="H49" i="8"/>
  <c r="H50" i="8"/>
  <c r="H51" i="8"/>
  <c r="H52" i="8"/>
  <c r="H53" i="8"/>
  <c r="H54" i="8"/>
  <c r="H55" i="8"/>
  <c r="H56" i="8"/>
  <c r="H57" i="8"/>
  <c r="H48" i="8"/>
  <c r="G47" i="8"/>
  <c r="P40" i="8"/>
  <c r="P39" i="8"/>
  <c r="P38" i="8"/>
  <c r="P37" i="8"/>
  <c r="P36" i="8"/>
  <c r="P35" i="8"/>
  <c r="P34" i="8"/>
  <c r="P33" i="8"/>
  <c r="P32" i="8"/>
  <c r="O25" i="8"/>
  <c r="O26" i="8" s="1"/>
  <c r="N25" i="8"/>
  <c r="N26" i="8" s="1"/>
  <c r="M25" i="8"/>
  <c r="M26" i="8" s="1"/>
  <c r="L25" i="8"/>
  <c r="L26" i="8" s="1"/>
  <c r="K25" i="8"/>
  <c r="K26" i="8" s="1"/>
  <c r="J25" i="8"/>
  <c r="J26" i="8" s="1"/>
  <c r="I25" i="8"/>
  <c r="I26" i="8" s="1"/>
  <c r="H25" i="8"/>
  <c r="H26" i="8" s="1"/>
  <c r="G25" i="8"/>
  <c r="G26" i="8" s="1"/>
  <c r="G57" i="8" l="1"/>
  <c r="J57" i="8" s="1"/>
  <c r="G72" i="8"/>
  <c r="G63" i="8"/>
  <c r="M63" i="8" s="1"/>
  <c r="P63" i="8" s="1"/>
  <c r="G49" i="8"/>
  <c r="J49" i="8" s="1"/>
  <c r="G64" i="8"/>
  <c r="G50" i="8"/>
  <c r="J50" i="8" s="1"/>
  <c r="G65" i="8"/>
  <c r="G51" i="8"/>
  <c r="J51" i="8" s="1"/>
  <c r="G66" i="8"/>
  <c r="G52" i="8"/>
  <c r="J52" i="8" s="1"/>
  <c r="G67" i="8"/>
  <c r="G53" i="8"/>
  <c r="J53" i="8" s="1"/>
  <c r="G68" i="8"/>
  <c r="G48" i="8"/>
  <c r="G54" i="8"/>
  <c r="J54" i="8" s="1"/>
  <c r="G69" i="8"/>
  <c r="G55" i="8"/>
  <c r="J55" i="8" s="1"/>
  <c r="G70" i="8"/>
  <c r="G56" i="8"/>
  <c r="J56" i="8" s="1"/>
  <c r="G71" i="8"/>
  <c r="J66" i="8" l="1"/>
  <c r="M66" i="8"/>
  <c r="P66" i="8" s="1"/>
  <c r="G79" i="8" s="1"/>
  <c r="K80" i="8" s="1"/>
  <c r="I120" i="8" s="1"/>
  <c r="L128" i="8" s="1"/>
  <c r="AC97" i="8" s="1"/>
  <c r="J68" i="8"/>
  <c r="M68" i="8"/>
  <c r="P68" i="8" s="1"/>
  <c r="G81" i="8" s="1"/>
  <c r="K84" i="8" s="1"/>
  <c r="P146" i="8" s="1"/>
  <c r="S154" i="8" s="1"/>
  <c r="AC101" i="8" s="1"/>
  <c r="J67" i="8"/>
  <c r="M67" i="8"/>
  <c r="P67" i="8" s="1"/>
  <c r="G80" i="8" s="1"/>
  <c r="J70" i="8"/>
  <c r="M70" i="8"/>
  <c r="P70" i="8" s="1"/>
  <c r="G83" i="8" s="1"/>
  <c r="J71" i="8"/>
  <c r="M71" i="8"/>
  <c r="P71" i="8" s="1"/>
  <c r="G84" i="8" s="1"/>
  <c r="J64" i="8"/>
  <c r="M64" i="8"/>
  <c r="P64" i="8" s="1"/>
  <c r="G77" i="8" s="1"/>
  <c r="K78" i="8" s="1"/>
  <c r="P96" i="8" s="1"/>
  <c r="S104" i="8" s="1"/>
  <c r="AC95" i="8" s="1"/>
  <c r="J69" i="8"/>
  <c r="M69" i="8"/>
  <c r="P69" i="8" s="1"/>
  <c r="G82" i="8" s="1"/>
  <c r="K86" i="8" s="1"/>
  <c r="I171" i="8" s="1"/>
  <c r="L179" i="8" s="1"/>
  <c r="AC103" i="8" s="1"/>
  <c r="J72" i="8"/>
  <c r="M72" i="8"/>
  <c r="P72" i="8" s="1"/>
  <c r="G85" i="8" s="1"/>
  <c r="J65" i="8"/>
  <c r="M65" i="8"/>
  <c r="P65" i="8" s="1"/>
  <c r="G78" i="8" s="1"/>
  <c r="K79" i="8" s="1"/>
  <c r="B120" i="8" s="1"/>
  <c r="E128" i="8" s="1"/>
  <c r="AC96" i="8" s="1"/>
  <c r="J48" i="8"/>
  <c r="G58" i="8"/>
  <c r="J63" i="8"/>
  <c r="G73" i="8"/>
  <c r="M73" i="8" s="1"/>
  <c r="P73" i="8" l="1"/>
  <c r="K82" i="8"/>
  <c r="B146" i="8" s="1"/>
  <c r="E154" i="8" s="1"/>
  <c r="AC99" i="8" s="1"/>
  <c r="K83" i="8"/>
  <c r="I146" i="8" s="1"/>
  <c r="L154" i="8" s="1"/>
  <c r="AC100" i="8" s="1"/>
  <c r="J58" i="8"/>
  <c r="G76" i="8"/>
  <c r="K76" i="8" s="1"/>
  <c r="K81" i="8"/>
  <c r="P120" i="8" s="1"/>
  <c r="S128" i="8" s="1"/>
  <c r="AC98" i="8" s="1"/>
  <c r="K85" i="8"/>
  <c r="B171" i="8" s="1"/>
  <c r="E179" i="8" s="1"/>
  <c r="AC102" i="8" s="1"/>
  <c r="J73" i="8"/>
  <c r="G86" i="8" l="1"/>
  <c r="C44" i="1" s="1"/>
  <c r="C236" i="3"/>
  <c r="K77" i="8"/>
  <c r="I96" i="8" s="1"/>
  <c r="B96" i="8"/>
  <c r="C238" i="3" l="1"/>
  <c r="C248" i="3"/>
  <c r="D236" i="3"/>
  <c r="L104" i="8"/>
  <c r="AC94" i="8" s="1"/>
  <c r="K87" i="8"/>
  <c r="D238" i="3" l="1"/>
  <c r="D248" i="3"/>
  <c r="C240" i="3"/>
  <c r="C250" i="3"/>
  <c r="E104" i="8"/>
  <c r="AC93" i="8" s="1"/>
  <c r="X110" i="8" s="1"/>
  <c r="AC110" i="8" s="1"/>
  <c r="C252" i="3" l="1"/>
  <c r="D240" i="3"/>
  <c r="D250" i="3"/>
  <c r="T80" i="1"/>
  <c r="S80" i="1"/>
  <c r="T79" i="1"/>
  <c r="S79" i="1"/>
  <c r="T78" i="1"/>
  <c r="S78" i="1"/>
  <c r="T77" i="1"/>
  <c r="S77" i="1"/>
  <c r="T76" i="1"/>
  <c r="S76" i="1"/>
  <c r="T75" i="1"/>
  <c r="S75" i="1"/>
  <c r="T70" i="1"/>
  <c r="S70" i="1"/>
  <c r="T69" i="1"/>
  <c r="S69" i="1"/>
  <c r="T68" i="1"/>
  <c r="S68" i="1"/>
  <c r="T67" i="1"/>
  <c r="S67" i="1"/>
  <c r="T66" i="1"/>
  <c r="S66" i="1"/>
  <c r="T65" i="1"/>
  <c r="S65" i="1"/>
  <c r="T60" i="1"/>
  <c r="S60" i="1"/>
  <c r="T59" i="1"/>
  <c r="S59" i="1"/>
  <c r="T58" i="1"/>
  <c r="S58" i="1"/>
  <c r="T57" i="1"/>
  <c r="S57" i="1"/>
  <c r="T56" i="1"/>
  <c r="S56" i="1"/>
  <c r="T55" i="1"/>
  <c r="D252" i="3" l="1"/>
  <c r="S81" i="1"/>
  <c r="S71" i="1"/>
  <c r="T81" i="1"/>
  <c r="T71" i="1"/>
  <c r="T61" i="1"/>
  <c r="S61" i="1"/>
  <c r="B2" i="7"/>
  <c r="C4" i="7"/>
  <c r="C6" i="7"/>
  <c r="C5" i="7"/>
  <c r="D7" i="4"/>
  <c r="BD211" i="3" l="1"/>
  <c r="BE211" i="3"/>
  <c r="BD212" i="3"/>
  <c r="BE212" i="3"/>
  <c r="BD213" i="3"/>
  <c r="BE213" i="3"/>
  <c r="BD214" i="3"/>
  <c r="BE214" i="3"/>
  <c r="BD215" i="3"/>
  <c r="BE215" i="3"/>
  <c r="BD216" i="3"/>
  <c r="BE216" i="3"/>
  <c r="BD217" i="3"/>
  <c r="BE217" i="3"/>
  <c r="BD218" i="3"/>
  <c r="BE218" i="3"/>
  <c r="BD219" i="3"/>
  <c r="BE219" i="3"/>
  <c r="BD220" i="3"/>
  <c r="BE220" i="3"/>
  <c r="BD221" i="3"/>
  <c r="BE221" i="3"/>
  <c r="BD222" i="3"/>
  <c r="BE222" i="3"/>
  <c r="BD223" i="3"/>
  <c r="BE223" i="3"/>
  <c r="BD224" i="3"/>
  <c r="BE224" i="3"/>
  <c r="BD225" i="3"/>
  <c r="BE225" i="3"/>
  <c r="BD226" i="3"/>
  <c r="BE226" i="3"/>
  <c r="BD227" i="3"/>
  <c r="BE227" i="3"/>
  <c r="BD228" i="3"/>
  <c r="BE228" i="3"/>
  <c r="BD229" i="3"/>
  <c r="BE229" i="3"/>
  <c r="BD230" i="3"/>
  <c r="BE230" i="3"/>
  <c r="BD231" i="3"/>
  <c r="BE231" i="3"/>
  <c r="BD232" i="3"/>
  <c r="BE232" i="3"/>
  <c r="BD233" i="3"/>
  <c r="BE233" i="3"/>
  <c r="BD234" i="3"/>
  <c r="BE234" i="3"/>
  <c r="BD235" i="3"/>
  <c r="BE235" i="3"/>
  <c r="BD236" i="3"/>
  <c r="BE236" i="3"/>
  <c r="BD237" i="3"/>
  <c r="BE237" i="3"/>
  <c r="BD238" i="3"/>
  <c r="BE238" i="3"/>
  <c r="BD239" i="3"/>
  <c r="BE239" i="3"/>
  <c r="BD240" i="3"/>
  <c r="BE240" i="3"/>
  <c r="BD241" i="3"/>
  <c r="BE241" i="3"/>
  <c r="BD242" i="3"/>
  <c r="BE242" i="3"/>
  <c r="BD243" i="3"/>
  <c r="BE243" i="3"/>
  <c r="BD244" i="3"/>
  <c r="BE244" i="3"/>
  <c r="BD245" i="3"/>
  <c r="BE245" i="3"/>
  <c r="BD246" i="3"/>
  <c r="BE246" i="3"/>
  <c r="BD247" i="3"/>
  <c r="BE247" i="3"/>
  <c r="BD248" i="3"/>
  <c r="BE248" i="3"/>
  <c r="BD249" i="3"/>
  <c r="BE249" i="3"/>
  <c r="BD250" i="3"/>
  <c r="BE250" i="3"/>
  <c r="BD251" i="3"/>
  <c r="BE251" i="3"/>
  <c r="BD252" i="3"/>
  <c r="BE252" i="3"/>
  <c r="BD253" i="3"/>
  <c r="BE253" i="3"/>
  <c r="BD254" i="3"/>
  <c r="BE254" i="3"/>
  <c r="BD255" i="3"/>
  <c r="BE255" i="3"/>
  <c r="BD256" i="3"/>
  <c r="BE256" i="3"/>
  <c r="BD257" i="3"/>
  <c r="BE257" i="3"/>
  <c r="BD258" i="3"/>
  <c r="BE258" i="3"/>
  <c r="BD259" i="3"/>
  <c r="BE259" i="3"/>
  <c r="BD210" i="3"/>
  <c r="BE210" i="3"/>
  <c r="BB211" i="3"/>
  <c r="BB212" i="3"/>
  <c r="BB213" i="3"/>
  <c r="BB214" i="3"/>
  <c r="BB215" i="3"/>
  <c r="BB216" i="3"/>
  <c r="BB217" i="3"/>
  <c r="BB218" i="3"/>
  <c r="BB219" i="3"/>
  <c r="BB220" i="3"/>
  <c r="BB221" i="3"/>
  <c r="BB222" i="3"/>
  <c r="BB223" i="3"/>
  <c r="BB224" i="3"/>
  <c r="BB225" i="3"/>
  <c r="BB226" i="3"/>
  <c r="BB227" i="3"/>
  <c r="BB228" i="3"/>
  <c r="BB229" i="3"/>
  <c r="BB230" i="3"/>
  <c r="BB231" i="3"/>
  <c r="BB232" i="3"/>
  <c r="BB233" i="3"/>
  <c r="BB234" i="3"/>
  <c r="BB235" i="3"/>
  <c r="BB236" i="3"/>
  <c r="BB237" i="3"/>
  <c r="BB238" i="3"/>
  <c r="BB239" i="3"/>
  <c r="BB240" i="3"/>
  <c r="BB241" i="3"/>
  <c r="BB242" i="3"/>
  <c r="BB243" i="3"/>
  <c r="BB244" i="3"/>
  <c r="BB245" i="3"/>
  <c r="BB246" i="3"/>
  <c r="BB247" i="3"/>
  <c r="BB248" i="3"/>
  <c r="BB249" i="3"/>
  <c r="BB250" i="3"/>
  <c r="BB251" i="3"/>
  <c r="BB252" i="3"/>
  <c r="BB253" i="3"/>
  <c r="BB254" i="3"/>
  <c r="BB255" i="3"/>
  <c r="BB256" i="3"/>
  <c r="BB257" i="3"/>
  <c r="BB258" i="3"/>
  <c r="BB259" i="3"/>
  <c r="BB210" i="3"/>
  <c r="BE260" i="3" l="1"/>
  <c r="E93" i="4" s="1"/>
  <c r="BD260" i="3"/>
  <c r="E99" i="4" s="1"/>
  <c r="D158" i="1"/>
  <c r="G158" i="1" s="1"/>
  <c r="F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D159" i="1" l="1"/>
  <c r="C3" i="4"/>
  <c r="D160" i="1" l="1"/>
  <c r="G159" i="1"/>
  <c r="G126" i="4"/>
  <c r="D161" i="1" l="1"/>
  <c r="G160" i="1"/>
  <c r="F80" i="1"/>
  <c r="D162" i="1" l="1"/>
  <c r="G162" i="1" s="1"/>
  <c r="G161" i="1"/>
  <c r="L229" i="3"/>
  <c r="H229" i="3"/>
  <c r="D229" i="3"/>
  <c r="D241" i="3" s="1"/>
  <c r="D217" i="3"/>
  <c r="D253" i="3" l="1"/>
  <c r="D242" i="3"/>
  <c r="D254" i="3" s="1"/>
  <c r="H254" i="3" s="1"/>
  <c r="L254" i="3" s="1"/>
  <c r="D163" i="1"/>
  <c r="D164" i="1" l="1"/>
  <c r="G163" i="1"/>
  <c r="T948" i="5"/>
  <c r="S948" i="5"/>
  <c r="R948" i="5"/>
  <c r="Q948" i="5"/>
  <c r="P948" i="5"/>
  <c r="O948" i="5"/>
  <c r="N948" i="5"/>
  <c r="M948" i="5"/>
  <c r="L948" i="5"/>
  <c r="K948" i="5"/>
  <c r="J948" i="5"/>
  <c r="I948" i="5"/>
  <c r="H948" i="5"/>
  <c r="G948" i="5"/>
  <c r="F948" i="5"/>
  <c r="E948" i="5"/>
  <c r="D948" i="5"/>
  <c r="C948" i="5"/>
  <c r="T947" i="5"/>
  <c r="S947" i="5"/>
  <c r="R947" i="5"/>
  <c r="Q947" i="5"/>
  <c r="P947" i="5"/>
  <c r="O947" i="5"/>
  <c r="N947" i="5"/>
  <c r="M947" i="5"/>
  <c r="L947" i="5"/>
  <c r="K947" i="5"/>
  <c r="J947" i="5"/>
  <c r="I947" i="5"/>
  <c r="H947" i="5"/>
  <c r="G947" i="5"/>
  <c r="F947" i="5"/>
  <c r="E947" i="5"/>
  <c r="D947" i="5"/>
  <c r="C947" i="5"/>
  <c r="T946" i="5"/>
  <c r="S946" i="5"/>
  <c r="R946" i="5"/>
  <c r="Q946" i="5"/>
  <c r="P946" i="5"/>
  <c r="O946" i="5"/>
  <c r="N946" i="5"/>
  <c r="M946" i="5"/>
  <c r="L946" i="5"/>
  <c r="K946" i="5"/>
  <c r="J946" i="5"/>
  <c r="I946" i="5"/>
  <c r="H946" i="5"/>
  <c r="G946" i="5"/>
  <c r="F946" i="5"/>
  <c r="E946" i="5"/>
  <c r="D946" i="5"/>
  <c r="C946" i="5"/>
  <c r="T945" i="5"/>
  <c r="S945" i="5"/>
  <c r="R945" i="5"/>
  <c r="Q945" i="5"/>
  <c r="P945" i="5"/>
  <c r="O945" i="5"/>
  <c r="N945" i="5"/>
  <c r="M945" i="5"/>
  <c r="L945" i="5"/>
  <c r="K945" i="5"/>
  <c r="J945" i="5"/>
  <c r="I945" i="5"/>
  <c r="H945" i="5"/>
  <c r="G945" i="5"/>
  <c r="F945" i="5"/>
  <c r="E945" i="5"/>
  <c r="D945" i="5"/>
  <c r="C945" i="5"/>
  <c r="T944" i="5"/>
  <c r="S944" i="5"/>
  <c r="R944" i="5"/>
  <c r="Q944" i="5"/>
  <c r="P944" i="5"/>
  <c r="O944" i="5"/>
  <c r="N944" i="5"/>
  <c r="M944" i="5"/>
  <c r="L944" i="5"/>
  <c r="K944" i="5"/>
  <c r="J944" i="5"/>
  <c r="I944" i="5"/>
  <c r="H944" i="5"/>
  <c r="G944" i="5"/>
  <c r="F944" i="5"/>
  <c r="E944" i="5"/>
  <c r="D944" i="5"/>
  <c r="C944" i="5"/>
  <c r="T943" i="5"/>
  <c r="S943" i="5"/>
  <c r="R943" i="5"/>
  <c r="Q943" i="5"/>
  <c r="P943" i="5"/>
  <c r="O943" i="5"/>
  <c r="N943" i="5"/>
  <c r="M943" i="5"/>
  <c r="L943" i="5"/>
  <c r="K943" i="5"/>
  <c r="J943" i="5"/>
  <c r="I943" i="5"/>
  <c r="H943" i="5"/>
  <c r="G943" i="5"/>
  <c r="F943" i="5"/>
  <c r="E943" i="5"/>
  <c r="D943" i="5"/>
  <c r="C943" i="5"/>
  <c r="T942" i="5"/>
  <c r="S942" i="5"/>
  <c r="R942" i="5"/>
  <c r="Q942" i="5"/>
  <c r="P942" i="5"/>
  <c r="O942" i="5"/>
  <c r="N942" i="5"/>
  <c r="M942" i="5"/>
  <c r="L942" i="5"/>
  <c r="K942" i="5"/>
  <c r="J942" i="5"/>
  <c r="I942" i="5"/>
  <c r="H942" i="5"/>
  <c r="G942" i="5"/>
  <c r="F942" i="5"/>
  <c r="E942" i="5"/>
  <c r="D942" i="5"/>
  <c r="C942" i="5"/>
  <c r="T941" i="5"/>
  <c r="S941" i="5"/>
  <c r="R941" i="5"/>
  <c r="Q941" i="5"/>
  <c r="P941" i="5"/>
  <c r="O941" i="5"/>
  <c r="N941" i="5"/>
  <c r="M941" i="5"/>
  <c r="L941" i="5"/>
  <c r="K941" i="5"/>
  <c r="J941" i="5"/>
  <c r="I941" i="5"/>
  <c r="H941" i="5"/>
  <c r="G941" i="5"/>
  <c r="F941" i="5"/>
  <c r="E941" i="5"/>
  <c r="D941" i="5"/>
  <c r="C941" i="5"/>
  <c r="T940" i="5"/>
  <c r="S940" i="5"/>
  <c r="R940" i="5"/>
  <c r="Q940" i="5"/>
  <c r="P940" i="5"/>
  <c r="O940" i="5"/>
  <c r="N940" i="5"/>
  <c r="M940" i="5"/>
  <c r="L940" i="5"/>
  <c r="K940" i="5"/>
  <c r="J940" i="5"/>
  <c r="I940" i="5"/>
  <c r="H940" i="5"/>
  <c r="G940" i="5"/>
  <c r="F940" i="5"/>
  <c r="E940" i="5"/>
  <c r="D940" i="5"/>
  <c r="C940" i="5"/>
  <c r="T939" i="5"/>
  <c r="S939" i="5"/>
  <c r="R939" i="5"/>
  <c r="Q939" i="5"/>
  <c r="P939" i="5"/>
  <c r="O939" i="5"/>
  <c r="N939" i="5"/>
  <c r="M939" i="5"/>
  <c r="L939" i="5"/>
  <c r="K939" i="5"/>
  <c r="J939" i="5"/>
  <c r="I939" i="5"/>
  <c r="H939" i="5"/>
  <c r="G939" i="5"/>
  <c r="F939" i="5"/>
  <c r="E939" i="5"/>
  <c r="D939" i="5"/>
  <c r="C939" i="5"/>
  <c r="T938" i="5"/>
  <c r="S938" i="5"/>
  <c r="R938" i="5"/>
  <c r="Q938" i="5"/>
  <c r="P938" i="5"/>
  <c r="O938" i="5"/>
  <c r="N938" i="5"/>
  <c r="M938" i="5"/>
  <c r="L938" i="5"/>
  <c r="K938" i="5"/>
  <c r="J938" i="5"/>
  <c r="I938" i="5"/>
  <c r="H938" i="5"/>
  <c r="G938" i="5"/>
  <c r="F938" i="5"/>
  <c r="E938" i="5"/>
  <c r="D938" i="5"/>
  <c r="C938" i="5"/>
  <c r="T937" i="5"/>
  <c r="S937" i="5"/>
  <c r="R937" i="5"/>
  <c r="Q937" i="5"/>
  <c r="P937" i="5"/>
  <c r="O937" i="5"/>
  <c r="N937" i="5"/>
  <c r="M937" i="5"/>
  <c r="L937" i="5"/>
  <c r="K937" i="5"/>
  <c r="J937" i="5"/>
  <c r="I937" i="5"/>
  <c r="H937" i="5"/>
  <c r="G937" i="5"/>
  <c r="F937" i="5"/>
  <c r="E937" i="5"/>
  <c r="D937" i="5"/>
  <c r="C937" i="5"/>
  <c r="T936" i="5"/>
  <c r="S936" i="5"/>
  <c r="R936" i="5"/>
  <c r="Q936" i="5"/>
  <c r="P936" i="5"/>
  <c r="O936" i="5"/>
  <c r="N936" i="5"/>
  <c r="M936" i="5"/>
  <c r="L936" i="5"/>
  <c r="K936" i="5"/>
  <c r="J936" i="5"/>
  <c r="I936" i="5"/>
  <c r="H936" i="5"/>
  <c r="G936" i="5"/>
  <c r="F936" i="5"/>
  <c r="E936" i="5"/>
  <c r="D936" i="5"/>
  <c r="C936" i="5"/>
  <c r="T935" i="5"/>
  <c r="S935" i="5"/>
  <c r="R935" i="5"/>
  <c r="Q935" i="5"/>
  <c r="P935" i="5"/>
  <c r="O935" i="5"/>
  <c r="N935" i="5"/>
  <c r="M935" i="5"/>
  <c r="L935" i="5"/>
  <c r="K935" i="5"/>
  <c r="J935" i="5"/>
  <c r="I935" i="5"/>
  <c r="H935" i="5"/>
  <c r="G935" i="5"/>
  <c r="F935" i="5"/>
  <c r="E935" i="5"/>
  <c r="D935" i="5"/>
  <c r="C935" i="5"/>
  <c r="T934" i="5"/>
  <c r="S934" i="5"/>
  <c r="R934" i="5"/>
  <c r="Q934" i="5"/>
  <c r="P934" i="5"/>
  <c r="O934" i="5"/>
  <c r="N934" i="5"/>
  <c r="M934" i="5"/>
  <c r="L934" i="5"/>
  <c r="K934" i="5"/>
  <c r="J934" i="5"/>
  <c r="I934" i="5"/>
  <c r="H934" i="5"/>
  <c r="G934" i="5"/>
  <c r="F934" i="5"/>
  <c r="E934" i="5"/>
  <c r="D934" i="5"/>
  <c r="C934" i="5"/>
  <c r="T933" i="5"/>
  <c r="S933" i="5"/>
  <c r="R933" i="5"/>
  <c r="Q933" i="5"/>
  <c r="P933" i="5"/>
  <c r="O933" i="5"/>
  <c r="N933" i="5"/>
  <c r="M933" i="5"/>
  <c r="L933" i="5"/>
  <c r="K933" i="5"/>
  <c r="J933" i="5"/>
  <c r="I933" i="5"/>
  <c r="H933" i="5"/>
  <c r="G933" i="5"/>
  <c r="P132" i="8" s="1"/>
  <c r="F933" i="5"/>
  <c r="P131" i="8" s="1"/>
  <c r="E933" i="5"/>
  <c r="D933" i="5"/>
  <c r="C933" i="5"/>
  <c r="T932" i="5"/>
  <c r="S932" i="5"/>
  <c r="R932" i="5"/>
  <c r="Q932" i="5"/>
  <c r="P932" i="5"/>
  <c r="O932" i="5"/>
  <c r="N932" i="5"/>
  <c r="M932" i="5"/>
  <c r="L932" i="5"/>
  <c r="K932" i="5"/>
  <c r="J932" i="5"/>
  <c r="I932" i="5"/>
  <c r="H932" i="5"/>
  <c r="G932" i="5"/>
  <c r="F932" i="5"/>
  <c r="E932" i="5"/>
  <c r="D932" i="5"/>
  <c r="C932" i="5"/>
  <c r="T931" i="5"/>
  <c r="S931" i="5"/>
  <c r="R931" i="5"/>
  <c r="Q931" i="5"/>
  <c r="P931" i="5"/>
  <c r="O931" i="5"/>
  <c r="N931" i="5"/>
  <c r="M931" i="5"/>
  <c r="L931" i="5"/>
  <c r="K931" i="5"/>
  <c r="J931" i="5"/>
  <c r="I931" i="5"/>
  <c r="H931" i="5"/>
  <c r="G931" i="5"/>
  <c r="F931" i="5"/>
  <c r="E931" i="5"/>
  <c r="D931" i="5"/>
  <c r="C931" i="5"/>
  <c r="T930" i="5"/>
  <c r="S930" i="5"/>
  <c r="R930" i="5"/>
  <c r="Q930" i="5"/>
  <c r="P930" i="5"/>
  <c r="O930" i="5"/>
  <c r="N930" i="5"/>
  <c r="M930" i="5"/>
  <c r="L930" i="5"/>
  <c r="K930" i="5"/>
  <c r="J930" i="5"/>
  <c r="I930" i="5"/>
  <c r="H930" i="5"/>
  <c r="G930" i="5"/>
  <c r="F930" i="5"/>
  <c r="E930" i="5"/>
  <c r="D930" i="5"/>
  <c r="C930" i="5"/>
  <c r="T929" i="5"/>
  <c r="S929" i="5"/>
  <c r="R929" i="5"/>
  <c r="Q929" i="5"/>
  <c r="P929" i="5"/>
  <c r="O929" i="5"/>
  <c r="N929" i="5"/>
  <c r="M929" i="5"/>
  <c r="L929" i="5"/>
  <c r="K929" i="5"/>
  <c r="J929" i="5"/>
  <c r="I929" i="5"/>
  <c r="H929" i="5"/>
  <c r="G929" i="5"/>
  <c r="F929" i="5"/>
  <c r="E929" i="5"/>
  <c r="D929" i="5"/>
  <c r="C929" i="5"/>
  <c r="T928" i="5"/>
  <c r="S928" i="5"/>
  <c r="R928" i="5"/>
  <c r="Q928" i="5"/>
  <c r="P928" i="5"/>
  <c r="O928" i="5"/>
  <c r="N928" i="5"/>
  <c r="M928" i="5"/>
  <c r="L928" i="5"/>
  <c r="K928" i="5"/>
  <c r="J928" i="5"/>
  <c r="I928" i="5"/>
  <c r="H928" i="5"/>
  <c r="G928" i="5"/>
  <c r="F928" i="5"/>
  <c r="E928" i="5"/>
  <c r="D928" i="5"/>
  <c r="C928" i="5"/>
  <c r="T927" i="5"/>
  <c r="S927" i="5"/>
  <c r="R927" i="5"/>
  <c r="Q927" i="5"/>
  <c r="P927" i="5"/>
  <c r="O927" i="5"/>
  <c r="N927" i="5"/>
  <c r="M927" i="5"/>
  <c r="L927" i="5"/>
  <c r="K927" i="5"/>
  <c r="J927" i="5"/>
  <c r="I927" i="5"/>
  <c r="H927" i="5"/>
  <c r="G927" i="5"/>
  <c r="F927" i="5"/>
  <c r="E927" i="5"/>
  <c r="D927" i="5"/>
  <c r="C927" i="5"/>
  <c r="T926" i="5"/>
  <c r="S926" i="5"/>
  <c r="R926" i="5"/>
  <c r="Q926" i="5"/>
  <c r="P926" i="5"/>
  <c r="O926" i="5"/>
  <c r="N926" i="5"/>
  <c r="M926" i="5"/>
  <c r="L926" i="5"/>
  <c r="K926" i="5"/>
  <c r="J926" i="5"/>
  <c r="I926" i="5"/>
  <c r="H926" i="5"/>
  <c r="G926" i="5"/>
  <c r="F926" i="5"/>
  <c r="E926" i="5"/>
  <c r="D926" i="5"/>
  <c r="C926" i="5"/>
  <c r="T925" i="5"/>
  <c r="S925" i="5"/>
  <c r="R925" i="5"/>
  <c r="Q925" i="5"/>
  <c r="P925" i="5"/>
  <c r="O925" i="5"/>
  <c r="N925" i="5"/>
  <c r="M925" i="5"/>
  <c r="L925" i="5"/>
  <c r="K925" i="5"/>
  <c r="J925" i="5"/>
  <c r="I925" i="5"/>
  <c r="H925" i="5"/>
  <c r="G925" i="5"/>
  <c r="F925" i="5"/>
  <c r="E925" i="5"/>
  <c r="D925" i="5"/>
  <c r="C925" i="5"/>
  <c r="T924" i="5"/>
  <c r="S924" i="5"/>
  <c r="R924" i="5"/>
  <c r="Q924" i="5"/>
  <c r="P924" i="5"/>
  <c r="O924" i="5"/>
  <c r="N924" i="5"/>
  <c r="M924" i="5"/>
  <c r="L924" i="5"/>
  <c r="K924" i="5"/>
  <c r="J924" i="5"/>
  <c r="I924" i="5"/>
  <c r="H924" i="5"/>
  <c r="G924" i="5"/>
  <c r="F924" i="5"/>
  <c r="E924" i="5"/>
  <c r="D924" i="5"/>
  <c r="C924" i="5"/>
  <c r="T923" i="5"/>
  <c r="S923" i="5"/>
  <c r="R923" i="5"/>
  <c r="Q923" i="5"/>
  <c r="P923" i="5"/>
  <c r="O923" i="5"/>
  <c r="N923" i="5"/>
  <c r="M923" i="5"/>
  <c r="L923" i="5"/>
  <c r="K923" i="5"/>
  <c r="J923" i="5"/>
  <c r="I923" i="5"/>
  <c r="H923" i="5"/>
  <c r="G923" i="5"/>
  <c r="F923" i="5"/>
  <c r="E923" i="5"/>
  <c r="D923" i="5"/>
  <c r="C923" i="5"/>
  <c r="T922" i="5"/>
  <c r="S922" i="5"/>
  <c r="R922" i="5"/>
  <c r="Q922" i="5"/>
  <c r="P922" i="5"/>
  <c r="O922" i="5"/>
  <c r="N922" i="5"/>
  <c r="M922" i="5"/>
  <c r="L922" i="5"/>
  <c r="K922" i="5"/>
  <c r="J922" i="5"/>
  <c r="I922" i="5"/>
  <c r="H922" i="5"/>
  <c r="G922" i="5"/>
  <c r="F922" i="5"/>
  <c r="E922" i="5"/>
  <c r="D922" i="5"/>
  <c r="C922" i="5"/>
  <c r="T921" i="5"/>
  <c r="S921" i="5"/>
  <c r="R921" i="5"/>
  <c r="Q921" i="5"/>
  <c r="P921" i="5"/>
  <c r="O921" i="5"/>
  <c r="N921" i="5"/>
  <c r="M921" i="5"/>
  <c r="L921" i="5"/>
  <c r="K921" i="5"/>
  <c r="J921" i="5"/>
  <c r="I921" i="5"/>
  <c r="H921" i="5"/>
  <c r="G921" i="5"/>
  <c r="F921" i="5"/>
  <c r="E921" i="5"/>
  <c r="D921" i="5"/>
  <c r="C921" i="5"/>
  <c r="T920" i="5"/>
  <c r="S920" i="5"/>
  <c r="R920" i="5"/>
  <c r="Q920" i="5"/>
  <c r="P920" i="5"/>
  <c r="O920" i="5"/>
  <c r="N920" i="5"/>
  <c r="M920" i="5"/>
  <c r="L920" i="5"/>
  <c r="K920" i="5"/>
  <c r="J920" i="5"/>
  <c r="I920" i="5"/>
  <c r="H920" i="5"/>
  <c r="G920" i="5"/>
  <c r="F920" i="5"/>
  <c r="E920" i="5"/>
  <c r="D920" i="5"/>
  <c r="C920" i="5"/>
  <c r="T919" i="5"/>
  <c r="S919" i="5"/>
  <c r="R919" i="5"/>
  <c r="Q919" i="5"/>
  <c r="P919" i="5"/>
  <c r="O919" i="5"/>
  <c r="N919" i="5"/>
  <c r="M919" i="5"/>
  <c r="L919" i="5"/>
  <c r="K919" i="5"/>
  <c r="J919" i="5"/>
  <c r="I919" i="5"/>
  <c r="H919" i="5"/>
  <c r="G919" i="5"/>
  <c r="F919" i="5"/>
  <c r="E919" i="5"/>
  <c r="D919" i="5"/>
  <c r="C919" i="5"/>
  <c r="T918" i="5"/>
  <c r="S918" i="5"/>
  <c r="R918" i="5"/>
  <c r="Q918" i="5"/>
  <c r="P918" i="5"/>
  <c r="O918" i="5"/>
  <c r="N918" i="5"/>
  <c r="M918" i="5"/>
  <c r="L918" i="5"/>
  <c r="K918" i="5"/>
  <c r="J918" i="5"/>
  <c r="I918" i="5"/>
  <c r="H918" i="5"/>
  <c r="G918" i="5"/>
  <c r="F918" i="5"/>
  <c r="E918" i="5"/>
  <c r="D918" i="5"/>
  <c r="C918" i="5"/>
  <c r="T917" i="5"/>
  <c r="S917" i="5"/>
  <c r="R917" i="5"/>
  <c r="Q917" i="5"/>
  <c r="P917" i="5"/>
  <c r="O917" i="5"/>
  <c r="N917" i="5"/>
  <c r="M917" i="5"/>
  <c r="L917" i="5"/>
  <c r="K917" i="5"/>
  <c r="J917" i="5"/>
  <c r="I917" i="5"/>
  <c r="H917" i="5"/>
  <c r="G917" i="5"/>
  <c r="F917" i="5"/>
  <c r="E917" i="5"/>
  <c r="D917" i="5"/>
  <c r="C917" i="5"/>
  <c r="T916" i="5"/>
  <c r="S916" i="5"/>
  <c r="R916" i="5"/>
  <c r="Q916" i="5"/>
  <c r="P916" i="5"/>
  <c r="O916" i="5"/>
  <c r="N916" i="5"/>
  <c r="M916" i="5"/>
  <c r="L916" i="5"/>
  <c r="K916" i="5"/>
  <c r="J916" i="5"/>
  <c r="I916" i="5"/>
  <c r="H916" i="5"/>
  <c r="G916" i="5"/>
  <c r="F916" i="5"/>
  <c r="E916" i="5"/>
  <c r="D916" i="5"/>
  <c r="C916" i="5"/>
  <c r="T915" i="5"/>
  <c r="S915" i="5"/>
  <c r="R915" i="5"/>
  <c r="Q915" i="5"/>
  <c r="P915" i="5"/>
  <c r="O915" i="5"/>
  <c r="N915" i="5"/>
  <c r="M915" i="5"/>
  <c r="L915" i="5"/>
  <c r="K915" i="5"/>
  <c r="J915" i="5"/>
  <c r="I915" i="5"/>
  <c r="H915" i="5"/>
  <c r="G915" i="5"/>
  <c r="F915" i="5"/>
  <c r="E915" i="5"/>
  <c r="D915" i="5"/>
  <c r="C915" i="5"/>
  <c r="T914" i="5"/>
  <c r="S914" i="5"/>
  <c r="R914" i="5"/>
  <c r="Q914" i="5"/>
  <c r="P914" i="5"/>
  <c r="O914" i="5"/>
  <c r="N914" i="5"/>
  <c r="M914" i="5"/>
  <c r="L914" i="5"/>
  <c r="K914" i="5"/>
  <c r="J914" i="5"/>
  <c r="I914" i="5"/>
  <c r="H914" i="5"/>
  <c r="G914" i="5"/>
  <c r="F914" i="5"/>
  <c r="E914" i="5"/>
  <c r="D914" i="5"/>
  <c r="C914" i="5"/>
  <c r="T913" i="5"/>
  <c r="S913" i="5"/>
  <c r="R913" i="5"/>
  <c r="Q913" i="5"/>
  <c r="P913" i="5"/>
  <c r="O913" i="5"/>
  <c r="N913" i="5"/>
  <c r="M913" i="5"/>
  <c r="L913" i="5"/>
  <c r="K913" i="5"/>
  <c r="J913" i="5"/>
  <c r="I913" i="5"/>
  <c r="H913" i="5"/>
  <c r="G913" i="5"/>
  <c r="F913" i="5"/>
  <c r="E913" i="5"/>
  <c r="D913" i="5"/>
  <c r="C913" i="5"/>
  <c r="T912" i="5"/>
  <c r="S912" i="5"/>
  <c r="R912" i="5"/>
  <c r="Q912" i="5"/>
  <c r="P912" i="5"/>
  <c r="O912" i="5"/>
  <c r="N912" i="5"/>
  <c r="M912" i="5"/>
  <c r="L912" i="5"/>
  <c r="K912" i="5"/>
  <c r="J912" i="5"/>
  <c r="I912" i="5"/>
  <c r="H912" i="5"/>
  <c r="G912" i="5"/>
  <c r="F912" i="5"/>
  <c r="E912" i="5"/>
  <c r="D912" i="5"/>
  <c r="C912" i="5"/>
  <c r="T911" i="5"/>
  <c r="S911" i="5"/>
  <c r="R911" i="5"/>
  <c r="Q911" i="5"/>
  <c r="P911" i="5"/>
  <c r="O911" i="5"/>
  <c r="N911" i="5"/>
  <c r="M911" i="5"/>
  <c r="L911" i="5"/>
  <c r="K911" i="5"/>
  <c r="J911" i="5"/>
  <c r="I911" i="5"/>
  <c r="H911" i="5"/>
  <c r="G911" i="5"/>
  <c r="F911" i="5"/>
  <c r="E911" i="5"/>
  <c r="D911" i="5"/>
  <c r="C911" i="5"/>
  <c r="T910" i="5"/>
  <c r="S910" i="5"/>
  <c r="R910" i="5"/>
  <c r="Q910" i="5"/>
  <c r="P910" i="5"/>
  <c r="O910" i="5"/>
  <c r="N910" i="5"/>
  <c r="M910" i="5"/>
  <c r="L910" i="5"/>
  <c r="K910" i="5"/>
  <c r="J910" i="5"/>
  <c r="I910" i="5"/>
  <c r="H910" i="5"/>
  <c r="G910" i="5"/>
  <c r="F910" i="5"/>
  <c r="E910" i="5"/>
  <c r="D910" i="5"/>
  <c r="C910" i="5"/>
  <c r="T909" i="5"/>
  <c r="S909" i="5"/>
  <c r="R909" i="5"/>
  <c r="Q909" i="5"/>
  <c r="P909" i="5"/>
  <c r="O909" i="5"/>
  <c r="N909" i="5"/>
  <c r="M909" i="5"/>
  <c r="L909" i="5"/>
  <c r="K909" i="5"/>
  <c r="J909" i="5"/>
  <c r="I909" i="5"/>
  <c r="H909" i="5"/>
  <c r="G909" i="5"/>
  <c r="F909" i="5"/>
  <c r="E909" i="5"/>
  <c r="D909" i="5"/>
  <c r="C909" i="5"/>
  <c r="T908" i="5"/>
  <c r="S908" i="5"/>
  <c r="R908" i="5"/>
  <c r="Q908" i="5"/>
  <c r="P908" i="5"/>
  <c r="O908" i="5"/>
  <c r="N908" i="5"/>
  <c r="M908" i="5"/>
  <c r="L908" i="5"/>
  <c r="K908" i="5"/>
  <c r="J908" i="5"/>
  <c r="I908" i="5"/>
  <c r="H908" i="5"/>
  <c r="G908" i="5"/>
  <c r="F908" i="5"/>
  <c r="E908" i="5"/>
  <c r="D908" i="5"/>
  <c r="C908" i="5"/>
  <c r="T907" i="5"/>
  <c r="S907" i="5"/>
  <c r="R907" i="5"/>
  <c r="Q907" i="5"/>
  <c r="P907" i="5"/>
  <c r="O907" i="5"/>
  <c r="N907" i="5"/>
  <c r="M907" i="5"/>
  <c r="L907" i="5"/>
  <c r="K907" i="5"/>
  <c r="J907" i="5"/>
  <c r="I907" i="5"/>
  <c r="H907" i="5"/>
  <c r="G907" i="5"/>
  <c r="F907" i="5"/>
  <c r="E907" i="5"/>
  <c r="D907" i="5"/>
  <c r="C907" i="5"/>
  <c r="T906" i="5"/>
  <c r="S906" i="5"/>
  <c r="R906" i="5"/>
  <c r="Q906" i="5"/>
  <c r="P906" i="5"/>
  <c r="O906" i="5"/>
  <c r="N906" i="5"/>
  <c r="M906" i="5"/>
  <c r="L906" i="5"/>
  <c r="K906" i="5"/>
  <c r="J906" i="5"/>
  <c r="I906" i="5"/>
  <c r="H906" i="5"/>
  <c r="G906" i="5"/>
  <c r="F906" i="5"/>
  <c r="E906" i="5"/>
  <c r="D906" i="5"/>
  <c r="C906" i="5"/>
  <c r="T905" i="5"/>
  <c r="S905" i="5"/>
  <c r="R905" i="5"/>
  <c r="Q905" i="5"/>
  <c r="P905" i="5"/>
  <c r="O905" i="5"/>
  <c r="N905" i="5"/>
  <c r="M905" i="5"/>
  <c r="L905" i="5"/>
  <c r="K905" i="5"/>
  <c r="J905" i="5"/>
  <c r="I905" i="5"/>
  <c r="H905" i="5"/>
  <c r="G905" i="5"/>
  <c r="F905" i="5"/>
  <c r="E905" i="5"/>
  <c r="D905" i="5"/>
  <c r="C905" i="5"/>
  <c r="T904" i="5"/>
  <c r="S904" i="5"/>
  <c r="R904" i="5"/>
  <c r="Q904" i="5"/>
  <c r="P904" i="5"/>
  <c r="O904" i="5"/>
  <c r="N904" i="5"/>
  <c r="M904" i="5"/>
  <c r="L904" i="5"/>
  <c r="K904" i="5"/>
  <c r="J904" i="5"/>
  <c r="I904" i="5"/>
  <c r="H904" i="5"/>
  <c r="G904" i="5"/>
  <c r="F904" i="5"/>
  <c r="E904" i="5"/>
  <c r="D904" i="5"/>
  <c r="C904" i="5"/>
  <c r="T903" i="5"/>
  <c r="S903" i="5"/>
  <c r="R903" i="5"/>
  <c r="Q903" i="5"/>
  <c r="P903" i="5"/>
  <c r="O903" i="5"/>
  <c r="N903" i="5"/>
  <c r="M903" i="5"/>
  <c r="L903" i="5"/>
  <c r="K903" i="5"/>
  <c r="J903" i="5"/>
  <c r="I903" i="5"/>
  <c r="H903" i="5"/>
  <c r="G903" i="5"/>
  <c r="F903" i="5"/>
  <c r="E903" i="5"/>
  <c r="D903" i="5"/>
  <c r="C903" i="5"/>
  <c r="T902" i="5"/>
  <c r="S902" i="5"/>
  <c r="R902" i="5"/>
  <c r="Q902" i="5"/>
  <c r="P902" i="5"/>
  <c r="O902" i="5"/>
  <c r="N902" i="5"/>
  <c r="M902" i="5"/>
  <c r="L902" i="5"/>
  <c r="K902" i="5"/>
  <c r="J902" i="5"/>
  <c r="I902" i="5"/>
  <c r="H902" i="5"/>
  <c r="G902" i="5"/>
  <c r="F902" i="5"/>
  <c r="E902" i="5"/>
  <c r="D902" i="5"/>
  <c r="C902" i="5"/>
  <c r="T901" i="5"/>
  <c r="S901" i="5"/>
  <c r="R901" i="5"/>
  <c r="Q901" i="5"/>
  <c r="P901" i="5"/>
  <c r="O901" i="5"/>
  <c r="N901" i="5"/>
  <c r="M901" i="5"/>
  <c r="L901" i="5"/>
  <c r="K901" i="5"/>
  <c r="J901" i="5"/>
  <c r="I901" i="5"/>
  <c r="H901" i="5"/>
  <c r="G901" i="5"/>
  <c r="F901" i="5"/>
  <c r="E901" i="5"/>
  <c r="D901" i="5"/>
  <c r="C901" i="5"/>
  <c r="T900" i="5"/>
  <c r="S900" i="5"/>
  <c r="R900" i="5"/>
  <c r="Q900" i="5"/>
  <c r="P900" i="5"/>
  <c r="O900" i="5"/>
  <c r="N900" i="5"/>
  <c r="M900" i="5"/>
  <c r="L900" i="5"/>
  <c r="K900" i="5"/>
  <c r="J900" i="5"/>
  <c r="I900" i="5"/>
  <c r="H900" i="5"/>
  <c r="G900" i="5"/>
  <c r="F900" i="5"/>
  <c r="E900" i="5"/>
  <c r="D900" i="5"/>
  <c r="C900" i="5"/>
  <c r="T899" i="5"/>
  <c r="S899" i="5"/>
  <c r="R899" i="5"/>
  <c r="Q899" i="5"/>
  <c r="P899" i="5"/>
  <c r="O899" i="5"/>
  <c r="N899" i="5"/>
  <c r="M899" i="5"/>
  <c r="L899" i="5"/>
  <c r="K899" i="5"/>
  <c r="J899" i="5"/>
  <c r="I899" i="5"/>
  <c r="H899" i="5"/>
  <c r="G899" i="5"/>
  <c r="F899" i="5"/>
  <c r="E899" i="5"/>
  <c r="D899" i="5"/>
  <c r="C899" i="5"/>
  <c r="T898" i="5"/>
  <c r="S898" i="5"/>
  <c r="R898" i="5"/>
  <c r="Q898" i="5"/>
  <c r="P898" i="5"/>
  <c r="O898" i="5"/>
  <c r="N898" i="5"/>
  <c r="M898" i="5"/>
  <c r="L898" i="5"/>
  <c r="K898" i="5"/>
  <c r="J898" i="5"/>
  <c r="I898" i="5"/>
  <c r="H898" i="5"/>
  <c r="G898" i="5"/>
  <c r="F898" i="5"/>
  <c r="E898" i="5"/>
  <c r="D898" i="5"/>
  <c r="C898" i="5"/>
  <c r="T897" i="5"/>
  <c r="S897" i="5"/>
  <c r="R897" i="5"/>
  <c r="Q897" i="5"/>
  <c r="P897" i="5"/>
  <c r="O897" i="5"/>
  <c r="N897" i="5"/>
  <c r="M897" i="5"/>
  <c r="L897" i="5"/>
  <c r="K897" i="5"/>
  <c r="J897" i="5"/>
  <c r="I897" i="5"/>
  <c r="H897" i="5"/>
  <c r="G897" i="5"/>
  <c r="F897" i="5"/>
  <c r="E897" i="5"/>
  <c r="D897" i="5"/>
  <c r="C897" i="5"/>
  <c r="T896" i="5"/>
  <c r="S896" i="5"/>
  <c r="R896" i="5"/>
  <c r="Q896" i="5"/>
  <c r="P896" i="5"/>
  <c r="O896" i="5"/>
  <c r="N896" i="5"/>
  <c r="M896" i="5"/>
  <c r="L896" i="5"/>
  <c r="K896" i="5"/>
  <c r="J896" i="5"/>
  <c r="I896" i="5"/>
  <c r="H896" i="5"/>
  <c r="G896" i="5"/>
  <c r="F896" i="5"/>
  <c r="E896" i="5"/>
  <c r="D896" i="5"/>
  <c r="C896" i="5"/>
  <c r="T895" i="5"/>
  <c r="S895" i="5"/>
  <c r="R895" i="5"/>
  <c r="Q895" i="5"/>
  <c r="P895" i="5"/>
  <c r="O895" i="5"/>
  <c r="N895" i="5"/>
  <c r="M895" i="5"/>
  <c r="L895" i="5"/>
  <c r="K895" i="5"/>
  <c r="J895" i="5"/>
  <c r="I895" i="5"/>
  <c r="H895" i="5"/>
  <c r="G895" i="5"/>
  <c r="F895" i="5"/>
  <c r="E895" i="5"/>
  <c r="D895" i="5"/>
  <c r="C895" i="5"/>
  <c r="T894" i="5"/>
  <c r="S894" i="5"/>
  <c r="R894" i="5"/>
  <c r="Q894" i="5"/>
  <c r="P894" i="5"/>
  <c r="O894" i="5"/>
  <c r="N894" i="5"/>
  <c r="M894" i="5"/>
  <c r="L894" i="5"/>
  <c r="K894" i="5"/>
  <c r="J894" i="5"/>
  <c r="I894" i="5"/>
  <c r="H894" i="5"/>
  <c r="G894" i="5"/>
  <c r="F894" i="5"/>
  <c r="E894" i="5"/>
  <c r="D894" i="5"/>
  <c r="C894" i="5"/>
  <c r="T893" i="5"/>
  <c r="S893" i="5"/>
  <c r="R893" i="5"/>
  <c r="Q893" i="5"/>
  <c r="P893" i="5"/>
  <c r="O893" i="5"/>
  <c r="N893" i="5"/>
  <c r="M893" i="5"/>
  <c r="L893" i="5"/>
  <c r="K893" i="5"/>
  <c r="J893" i="5"/>
  <c r="I893" i="5"/>
  <c r="H893" i="5"/>
  <c r="G893" i="5"/>
  <c r="F893" i="5"/>
  <c r="E893" i="5"/>
  <c r="D893" i="5"/>
  <c r="C893" i="5"/>
  <c r="T892" i="5"/>
  <c r="S892" i="5"/>
  <c r="R892" i="5"/>
  <c r="Q892" i="5"/>
  <c r="P892" i="5"/>
  <c r="O892" i="5"/>
  <c r="N892" i="5"/>
  <c r="M892" i="5"/>
  <c r="L892" i="5"/>
  <c r="K892" i="5"/>
  <c r="J892" i="5"/>
  <c r="I892" i="5"/>
  <c r="H892" i="5"/>
  <c r="G892" i="5"/>
  <c r="F892" i="5"/>
  <c r="E892" i="5"/>
  <c r="D892" i="5"/>
  <c r="C892" i="5"/>
  <c r="T891" i="5"/>
  <c r="S891" i="5"/>
  <c r="R891" i="5"/>
  <c r="Q891" i="5"/>
  <c r="P891" i="5"/>
  <c r="O891" i="5"/>
  <c r="N891" i="5"/>
  <c r="M891" i="5"/>
  <c r="L891" i="5"/>
  <c r="K891" i="5"/>
  <c r="J891" i="5"/>
  <c r="I891" i="5"/>
  <c r="H891" i="5"/>
  <c r="G891" i="5"/>
  <c r="F891" i="5"/>
  <c r="E891" i="5"/>
  <c r="D891" i="5"/>
  <c r="C891" i="5"/>
  <c r="T890" i="5"/>
  <c r="S890" i="5"/>
  <c r="R890" i="5"/>
  <c r="Q890" i="5"/>
  <c r="P890" i="5"/>
  <c r="O890" i="5"/>
  <c r="N890" i="5"/>
  <c r="M890" i="5"/>
  <c r="L890" i="5"/>
  <c r="K890" i="5"/>
  <c r="J890" i="5"/>
  <c r="I890" i="5"/>
  <c r="H890" i="5"/>
  <c r="G890" i="5"/>
  <c r="F890" i="5"/>
  <c r="E890" i="5"/>
  <c r="D890" i="5"/>
  <c r="C890" i="5"/>
  <c r="T889" i="5"/>
  <c r="S889" i="5"/>
  <c r="R889" i="5"/>
  <c r="Q889" i="5"/>
  <c r="P889" i="5"/>
  <c r="O889" i="5"/>
  <c r="N889" i="5"/>
  <c r="M889" i="5"/>
  <c r="L889" i="5"/>
  <c r="K889" i="5"/>
  <c r="J889" i="5"/>
  <c r="I889" i="5"/>
  <c r="H889" i="5"/>
  <c r="G889" i="5"/>
  <c r="F889" i="5"/>
  <c r="E889" i="5"/>
  <c r="D889" i="5"/>
  <c r="C889" i="5"/>
  <c r="T888" i="5"/>
  <c r="S888" i="5"/>
  <c r="R888" i="5"/>
  <c r="Q888" i="5"/>
  <c r="P888" i="5"/>
  <c r="O888" i="5"/>
  <c r="N888" i="5"/>
  <c r="M888" i="5"/>
  <c r="L888" i="5"/>
  <c r="K888" i="5"/>
  <c r="J888" i="5"/>
  <c r="I888" i="5"/>
  <c r="H888" i="5"/>
  <c r="G888" i="5"/>
  <c r="F888" i="5"/>
  <c r="E888" i="5"/>
  <c r="D888" i="5"/>
  <c r="C888" i="5"/>
  <c r="T887" i="5"/>
  <c r="S887" i="5"/>
  <c r="R887" i="5"/>
  <c r="Q887" i="5"/>
  <c r="P887" i="5"/>
  <c r="O887" i="5"/>
  <c r="N887" i="5"/>
  <c r="M887" i="5"/>
  <c r="L887" i="5"/>
  <c r="K887" i="5"/>
  <c r="J887" i="5"/>
  <c r="I887" i="5"/>
  <c r="H887" i="5"/>
  <c r="G887" i="5"/>
  <c r="F887" i="5"/>
  <c r="E887" i="5"/>
  <c r="D887" i="5"/>
  <c r="C887" i="5"/>
  <c r="T886" i="5"/>
  <c r="S886" i="5"/>
  <c r="R886" i="5"/>
  <c r="Q886" i="5"/>
  <c r="P886" i="5"/>
  <c r="O886" i="5"/>
  <c r="N886" i="5"/>
  <c r="M886" i="5"/>
  <c r="L886" i="5"/>
  <c r="K886" i="5"/>
  <c r="J886" i="5"/>
  <c r="I886" i="5"/>
  <c r="H886" i="5"/>
  <c r="G886" i="5"/>
  <c r="F886" i="5"/>
  <c r="E886" i="5"/>
  <c r="D886" i="5"/>
  <c r="C886" i="5"/>
  <c r="T885" i="5"/>
  <c r="S885" i="5"/>
  <c r="R885" i="5"/>
  <c r="Q885" i="5"/>
  <c r="P885" i="5"/>
  <c r="O885" i="5"/>
  <c r="N885" i="5"/>
  <c r="M885" i="5"/>
  <c r="L885" i="5"/>
  <c r="K885" i="5"/>
  <c r="J885" i="5"/>
  <c r="I885" i="5"/>
  <c r="H885" i="5"/>
  <c r="G885" i="5"/>
  <c r="F885" i="5"/>
  <c r="E885" i="5"/>
  <c r="D885" i="5"/>
  <c r="C885" i="5"/>
  <c r="T884" i="5"/>
  <c r="S884" i="5"/>
  <c r="R884" i="5"/>
  <c r="Q884" i="5"/>
  <c r="P884" i="5"/>
  <c r="O884" i="5"/>
  <c r="N884" i="5"/>
  <c r="M884" i="5"/>
  <c r="L884" i="5"/>
  <c r="K884" i="5"/>
  <c r="J884" i="5"/>
  <c r="I884" i="5"/>
  <c r="H884" i="5"/>
  <c r="G884" i="5"/>
  <c r="F884" i="5"/>
  <c r="E884" i="5"/>
  <c r="D884" i="5"/>
  <c r="C884" i="5"/>
  <c r="T883" i="5"/>
  <c r="S883" i="5"/>
  <c r="R883" i="5"/>
  <c r="Q883" i="5"/>
  <c r="P883" i="5"/>
  <c r="O883" i="5"/>
  <c r="N883" i="5"/>
  <c r="M883" i="5"/>
  <c r="L883" i="5"/>
  <c r="K883" i="5"/>
  <c r="J883" i="5"/>
  <c r="I883" i="5"/>
  <c r="H883" i="5"/>
  <c r="G883" i="5"/>
  <c r="F883" i="5"/>
  <c r="E883" i="5"/>
  <c r="D883" i="5"/>
  <c r="C883" i="5"/>
  <c r="T882" i="5"/>
  <c r="S882" i="5"/>
  <c r="R882" i="5"/>
  <c r="Q882" i="5"/>
  <c r="P882" i="5"/>
  <c r="O882" i="5"/>
  <c r="N882" i="5"/>
  <c r="M882" i="5"/>
  <c r="L882" i="5"/>
  <c r="K882" i="5"/>
  <c r="J882" i="5"/>
  <c r="I882" i="5"/>
  <c r="H882" i="5"/>
  <c r="G882" i="5"/>
  <c r="F882" i="5"/>
  <c r="E882" i="5"/>
  <c r="D882" i="5"/>
  <c r="C882" i="5"/>
  <c r="T881" i="5"/>
  <c r="S881" i="5"/>
  <c r="R881" i="5"/>
  <c r="Q881" i="5"/>
  <c r="P881" i="5"/>
  <c r="O881" i="5"/>
  <c r="N881" i="5"/>
  <c r="M881" i="5"/>
  <c r="L881" i="5"/>
  <c r="K881" i="5"/>
  <c r="J881" i="5"/>
  <c r="I881" i="5"/>
  <c r="H881" i="5"/>
  <c r="G881" i="5"/>
  <c r="F881" i="5"/>
  <c r="E881" i="5"/>
  <c r="D881" i="5"/>
  <c r="C881" i="5"/>
  <c r="T880" i="5"/>
  <c r="S880" i="5"/>
  <c r="R880" i="5"/>
  <c r="Q880" i="5"/>
  <c r="P880" i="5"/>
  <c r="O880" i="5"/>
  <c r="N880" i="5"/>
  <c r="M880" i="5"/>
  <c r="L880" i="5"/>
  <c r="K880" i="5"/>
  <c r="J880" i="5"/>
  <c r="I880" i="5"/>
  <c r="H880" i="5"/>
  <c r="G880" i="5"/>
  <c r="F880" i="5"/>
  <c r="E880" i="5"/>
  <c r="D880" i="5"/>
  <c r="C880" i="5"/>
  <c r="T879" i="5"/>
  <c r="S879" i="5"/>
  <c r="R879" i="5"/>
  <c r="Q879" i="5"/>
  <c r="P879" i="5"/>
  <c r="O879" i="5"/>
  <c r="N879" i="5"/>
  <c r="M879" i="5"/>
  <c r="L879" i="5"/>
  <c r="K879" i="5"/>
  <c r="J879" i="5"/>
  <c r="I879" i="5"/>
  <c r="H879" i="5"/>
  <c r="G879" i="5"/>
  <c r="F879" i="5"/>
  <c r="E879" i="5"/>
  <c r="D879" i="5"/>
  <c r="C879" i="5"/>
  <c r="T878" i="5"/>
  <c r="S878" i="5"/>
  <c r="R878" i="5"/>
  <c r="Q878" i="5"/>
  <c r="P878" i="5"/>
  <c r="O878" i="5"/>
  <c r="N878" i="5"/>
  <c r="M878" i="5"/>
  <c r="L878" i="5"/>
  <c r="K878" i="5"/>
  <c r="J878" i="5"/>
  <c r="I878" i="5"/>
  <c r="H878" i="5"/>
  <c r="G878" i="5"/>
  <c r="F878" i="5"/>
  <c r="E878" i="5"/>
  <c r="D878" i="5"/>
  <c r="C878" i="5"/>
  <c r="T877" i="5"/>
  <c r="S877" i="5"/>
  <c r="R877" i="5"/>
  <c r="Q877" i="5"/>
  <c r="P877" i="5"/>
  <c r="O877" i="5"/>
  <c r="N877" i="5"/>
  <c r="M877" i="5"/>
  <c r="L877" i="5"/>
  <c r="K877" i="5"/>
  <c r="J877" i="5"/>
  <c r="I877" i="5"/>
  <c r="H877" i="5"/>
  <c r="G877" i="5"/>
  <c r="F877" i="5"/>
  <c r="E877" i="5"/>
  <c r="D877" i="5"/>
  <c r="C877" i="5"/>
  <c r="T876" i="5"/>
  <c r="S876" i="5"/>
  <c r="R876" i="5"/>
  <c r="Q876" i="5"/>
  <c r="P876" i="5"/>
  <c r="O876" i="5"/>
  <c r="N876" i="5"/>
  <c r="M876" i="5"/>
  <c r="L876" i="5"/>
  <c r="K876" i="5"/>
  <c r="J876" i="5"/>
  <c r="I876" i="5"/>
  <c r="H876" i="5"/>
  <c r="G876" i="5"/>
  <c r="F876" i="5"/>
  <c r="E876" i="5"/>
  <c r="D876" i="5"/>
  <c r="C876" i="5"/>
  <c r="T875" i="5"/>
  <c r="S875" i="5"/>
  <c r="R875" i="5"/>
  <c r="Q875" i="5"/>
  <c r="I150" i="8" s="1"/>
  <c r="I145" i="8" s="1"/>
  <c r="P875" i="5"/>
  <c r="O875" i="5"/>
  <c r="N875" i="5"/>
  <c r="M875" i="5"/>
  <c r="L875" i="5"/>
  <c r="K875" i="5"/>
  <c r="J875" i="5"/>
  <c r="I875" i="5"/>
  <c r="I160" i="8" s="1"/>
  <c r="H875" i="5"/>
  <c r="I159" i="8" s="1"/>
  <c r="G875" i="5"/>
  <c r="I158" i="8" s="1"/>
  <c r="F875" i="5"/>
  <c r="I157" i="8" s="1"/>
  <c r="E875" i="5"/>
  <c r="I156" i="8" s="1"/>
  <c r="L146" i="8" s="1"/>
  <c r="D875" i="5"/>
  <c r="C875" i="5"/>
  <c r="T874" i="5"/>
  <c r="S874" i="5"/>
  <c r="R874" i="5"/>
  <c r="Q874" i="5"/>
  <c r="P874" i="5"/>
  <c r="O874" i="5"/>
  <c r="N874" i="5"/>
  <c r="M874" i="5"/>
  <c r="L874" i="5"/>
  <c r="K874" i="5"/>
  <c r="J874" i="5"/>
  <c r="I874" i="5"/>
  <c r="H874" i="5"/>
  <c r="G874" i="5"/>
  <c r="F874" i="5"/>
  <c r="E874" i="5"/>
  <c r="D874" i="5"/>
  <c r="C874" i="5"/>
  <c r="T873" i="5"/>
  <c r="S873" i="5"/>
  <c r="R873" i="5"/>
  <c r="Q873" i="5"/>
  <c r="P873" i="5"/>
  <c r="O873" i="5"/>
  <c r="N873" i="5"/>
  <c r="M873" i="5"/>
  <c r="L873" i="5"/>
  <c r="K873" i="5"/>
  <c r="J873" i="5"/>
  <c r="I873" i="5"/>
  <c r="H873" i="5"/>
  <c r="G873" i="5"/>
  <c r="F873" i="5"/>
  <c r="E873" i="5"/>
  <c r="D873" i="5"/>
  <c r="C873" i="5"/>
  <c r="T872" i="5"/>
  <c r="S872" i="5"/>
  <c r="R872" i="5"/>
  <c r="Q872" i="5"/>
  <c r="P872" i="5"/>
  <c r="O872" i="5"/>
  <c r="N872" i="5"/>
  <c r="M872" i="5"/>
  <c r="L872" i="5"/>
  <c r="K872" i="5"/>
  <c r="J872" i="5"/>
  <c r="I872" i="5"/>
  <c r="H872" i="5"/>
  <c r="G872" i="5"/>
  <c r="F872" i="5"/>
  <c r="E872" i="5"/>
  <c r="D872" i="5"/>
  <c r="C872" i="5"/>
  <c r="T871" i="5"/>
  <c r="S871" i="5"/>
  <c r="R871" i="5"/>
  <c r="Q871" i="5"/>
  <c r="P871" i="5"/>
  <c r="O871" i="5"/>
  <c r="N871" i="5"/>
  <c r="M871" i="5"/>
  <c r="L871" i="5"/>
  <c r="K871" i="5"/>
  <c r="J871" i="5"/>
  <c r="I871" i="5"/>
  <c r="H871" i="5"/>
  <c r="G871" i="5"/>
  <c r="F871" i="5"/>
  <c r="E871" i="5"/>
  <c r="D871" i="5"/>
  <c r="C871" i="5"/>
  <c r="T870" i="5"/>
  <c r="S870" i="5"/>
  <c r="R870" i="5"/>
  <c r="Q870" i="5"/>
  <c r="P870" i="5"/>
  <c r="O870" i="5"/>
  <c r="N870" i="5"/>
  <c r="M870" i="5"/>
  <c r="L870" i="5"/>
  <c r="K870" i="5"/>
  <c r="J870" i="5"/>
  <c r="I870" i="5"/>
  <c r="H870" i="5"/>
  <c r="G870" i="5"/>
  <c r="F870" i="5"/>
  <c r="E870" i="5"/>
  <c r="D870" i="5"/>
  <c r="C870" i="5"/>
  <c r="T869" i="5"/>
  <c r="S869" i="5"/>
  <c r="R869" i="5"/>
  <c r="Q869" i="5"/>
  <c r="P869" i="5"/>
  <c r="O869" i="5"/>
  <c r="N869" i="5"/>
  <c r="M869" i="5"/>
  <c r="L869" i="5"/>
  <c r="K869" i="5"/>
  <c r="J869" i="5"/>
  <c r="I869" i="5"/>
  <c r="H869" i="5"/>
  <c r="G869" i="5"/>
  <c r="F869" i="5"/>
  <c r="E869" i="5"/>
  <c r="D869" i="5"/>
  <c r="C869" i="5"/>
  <c r="T868" i="5"/>
  <c r="S868" i="5"/>
  <c r="R868" i="5"/>
  <c r="Q868" i="5"/>
  <c r="P868" i="5"/>
  <c r="O868" i="5"/>
  <c r="N868" i="5"/>
  <c r="M868" i="5"/>
  <c r="L868" i="5"/>
  <c r="K868" i="5"/>
  <c r="J868" i="5"/>
  <c r="I868" i="5"/>
  <c r="H868" i="5"/>
  <c r="G868" i="5"/>
  <c r="F868" i="5"/>
  <c r="E868" i="5"/>
  <c r="D868" i="5"/>
  <c r="C868" i="5"/>
  <c r="T867" i="5"/>
  <c r="S867" i="5"/>
  <c r="R867" i="5"/>
  <c r="Q867" i="5"/>
  <c r="P867" i="5"/>
  <c r="O867" i="5"/>
  <c r="N867" i="5"/>
  <c r="M867" i="5"/>
  <c r="L867" i="5"/>
  <c r="K867" i="5"/>
  <c r="J867" i="5"/>
  <c r="I867" i="5"/>
  <c r="H867" i="5"/>
  <c r="G867" i="5"/>
  <c r="F867" i="5"/>
  <c r="E867" i="5"/>
  <c r="D867" i="5"/>
  <c r="C867" i="5"/>
  <c r="T866" i="5"/>
  <c r="S866" i="5"/>
  <c r="R866" i="5"/>
  <c r="Q866" i="5"/>
  <c r="P866" i="5"/>
  <c r="O866" i="5"/>
  <c r="N866" i="5"/>
  <c r="M866" i="5"/>
  <c r="L866" i="5"/>
  <c r="K866" i="5"/>
  <c r="J866" i="5"/>
  <c r="I866" i="5"/>
  <c r="H866" i="5"/>
  <c r="G866" i="5"/>
  <c r="F866" i="5"/>
  <c r="E866" i="5"/>
  <c r="D866" i="5"/>
  <c r="C866" i="5"/>
  <c r="T865" i="5"/>
  <c r="S865" i="5"/>
  <c r="R865" i="5"/>
  <c r="Q865" i="5"/>
  <c r="P865" i="5"/>
  <c r="O865" i="5"/>
  <c r="N865" i="5"/>
  <c r="M865" i="5"/>
  <c r="L865" i="5"/>
  <c r="K865" i="5"/>
  <c r="J865" i="5"/>
  <c r="I865" i="5"/>
  <c r="H865" i="5"/>
  <c r="G865" i="5"/>
  <c r="F865" i="5"/>
  <c r="E865" i="5"/>
  <c r="D865" i="5"/>
  <c r="C865" i="5"/>
  <c r="T864" i="5"/>
  <c r="S864" i="5"/>
  <c r="R864" i="5"/>
  <c r="Q864" i="5"/>
  <c r="P864" i="5"/>
  <c r="O864" i="5"/>
  <c r="N864" i="5"/>
  <c r="M864" i="5"/>
  <c r="L864" i="5"/>
  <c r="K864" i="5"/>
  <c r="J864" i="5"/>
  <c r="I864" i="5"/>
  <c r="H864" i="5"/>
  <c r="G864" i="5"/>
  <c r="F864" i="5"/>
  <c r="E864" i="5"/>
  <c r="D864" i="5"/>
  <c r="C864" i="5"/>
  <c r="T863" i="5"/>
  <c r="S863" i="5"/>
  <c r="R863" i="5"/>
  <c r="Q863" i="5"/>
  <c r="P863" i="5"/>
  <c r="O863" i="5"/>
  <c r="N863" i="5"/>
  <c r="M863" i="5"/>
  <c r="L863" i="5"/>
  <c r="K863" i="5"/>
  <c r="J863" i="5"/>
  <c r="I863" i="5"/>
  <c r="H863" i="5"/>
  <c r="G863" i="5"/>
  <c r="F863" i="5"/>
  <c r="E863" i="5"/>
  <c r="D863" i="5"/>
  <c r="C863" i="5"/>
  <c r="T862" i="5"/>
  <c r="S862" i="5"/>
  <c r="R862" i="5"/>
  <c r="Q862" i="5"/>
  <c r="P862" i="5"/>
  <c r="O862" i="5"/>
  <c r="N862" i="5"/>
  <c r="M862" i="5"/>
  <c r="L862" i="5"/>
  <c r="K862" i="5"/>
  <c r="J862" i="5"/>
  <c r="I862" i="5"/>
  <c r="H862" i="5"/>
  <c r="G862" i="5"/>
  <c r="F862" i="5"/>
  <c r="E862" i="5"/>
  <c r="D862" i="5"/>
  <c r="C862" i="5"/>
  <c r="T861" i="5"/>
  <c r="S861" i="5"/>
  <c r="R861" i="5"/>
  <c r="Q861" i="5"/>
  <c r="P861" i="5"/>
  <c r="O861" i="5"/>
  <c r="N861" i="5"/>
  <c r="M861" i="5"/>
  <c r="L861" i="5"/>
  <c r="K861" i="5"/>
  <c r="J861" i="5"/>
  <c r="I861" i="5"/>
  <c r="H861" i="5"/>
  <c r="G861" i="5"/>
  <c r="F861" i="5"/>
  <c r="E861" i="5"/>
  <c r="D861" i="5"/>
  <c r="C861" i="5"/>
  <c r="T860" i="5"/>
  <c r="S860" i="5"/>
  <c r="R860" i="5"/>
  <c r="Q860" i="5"/>
  <c r="P860" i="5"/>
  <c r="O860" i="5"/>
  <c r="N860" i="5"/>
  <c r="M860" i="5"/>
  <c r="L860" i="5"/>
  <c r="K860" i="5"/>
  <c r="J860" i="5"/>
  <c r="I860" i="5"/>
  <c r="H860" i="5"/>
  <c r="G860" i="5"/>
  <c r="F860" i="5"/>
  <c r="E860" i="5"/>
  <c r="D860" i="5"/>
  <c r="C860" i="5"/>
  <c r="T859" i="5"/>
  <c r="S859" i="5"/>
  <c r="R859" i="5"/>
  <c r="Q859" i="5"/>
  <c r="P859" i="5"/>
  <c r="O859" i="5"/>
  <c r="N859" i="5"/>
  <c r="M859" i="5"/>
  <c r="L859" i="5"/>
  <c r="K859" i="5"/>
  <c r="J859" i="5"/>
  <c r="I859" i="5"/>
  <c r="H859" i="5"/>
  <c r="G859" i="5"/>
  <c r="F859" i="5"/>
  <c r="E859" i="5"/>
  <c r="D859" i="5"/>
  <c r="C859" i="5"/>
  <c r="T858" i="5"/>
  <c r="S858" i="5"/>
  <c r="R858" i="5"/>
  <c r="Q858" i="5"/>
  <c r="P858" i="5"/>
  <c r="O858" i="5"/>
  <c r="N858" i="5"/>
  <c r="M858" i="5"/>
  <c r="L858" i="5"/>
  <c r="K858" i="5"/>
  <c r="J858" i="5"/>
  <c r="I858" i="5"/>
  <c r="H858" i="5"/>
  <c r="G858" i="5"/>
  <c r="F858" i="5"/>
  <c r="E858" i="5"/>
  <c r="D858" i="5"/>
  <c r="C858" i="5"/>
  <c r="T857" i="5"/>
  <c r="S857" i="5"/>
  <c r="R857" i="5"/>
  <c r="Q857" i="5"/>
  <c r="P857" i="5"/>
  <c r="O857" i="5"/>
  <c r="N857" i="5"/>
  <c r="M857" i="5"/>
  <c r="L857" i="5"/>
  <c r="K857" i="5"/>
  <c r="J857" i="5"/>
  <c r="I857" i="5"/>
  <c r="H857" i="5"/>
  <c r="G857" i="5"/>
  <c r="F857" i="5"/>
  <c r="E857" i="5"/>
  <c r="D857" i="5"/>
  <c r="C857" i="5"/>
  <c r="T856" i="5"/>
  <c r="S856" i="5"/>
  <c r="R856" i="5"/>
  <c r="Q856" i="5"/>
  <c r="P856" i="5"/>
  <c r="O856" i="5"/>
  <c r="N856" i="5"/>
  <c r="M856" i="5"/>
  <c r="L856" i="5"/>
  <c r="K856" i="5"/>
  <c r="J856" i="5"/>
  <c r="I856" i="5"/>
  <c r="H856" i="5"/>
  <c r="G856" i="5"/>
  <c r="F856" i="5"/>
  <c r="E856" i="5"/>
  <c r="D856" i="5"/>
  <c r="C856" i="5"/>
  <c r="T855" i="5"/>
  <c r="S855" i="5"/>
  <c r="R855" i="5"/>
  <c r="Q855" i="5"/>
  <c r="P855" i="5"/>
  <c r="O855" i="5"/>
  <c r="N855" i="5"/>
  <c r="M855" i="5"/>
  <c r="L855" i="5"/>
  <c r="K855" i="5"/>
  <c r="J855" i="5"/>
  <c r="I855" i="5"/>
  <c r="H855" i="5"/>
  <c r="G855" i="5"/>
  <c r="F855" i="5"/>
  <c r="E855" i="5"/>
  <c r="D855" i="5"/>
  <c r="C855" i="5"/>
  <c r="T854" i="5"/>
  <c r="S854" i="5"/>
  <c r="R854" i="5"/>
  <c r="Q854" i="5"/>
  <c r="P854" i="5"/>
  <c r="O854" i="5"/>
  <c r="N854" i="5"/>
  <c r="M854" i="5"/>
  <c r="L854" i="5"/>
  <c r="K854" i="5"/>
  <c r="B162" i="8" s="1"/>
  <c r="J854" i="5"/>
  <c r="I854" i="5"/>
  <c r="H854" i="5"/>
  <c r="G854" i="5"/>
  <c r="F854" i="5"/>
  <c r="E854" i="5"/>
  <c r="D854" i="5"/>
  <c r="B155" i="8" s="1"/>
  <c r="D146" i="8" s="1"/>
  <c r="C854" i="5"/>
  <c r="T853" i="5"/>
  <c r="S853" i="5"/>
  <c r="R853" i="5"/>
  <c r="Q853" i="5"/>
  <c r="P853" i="5"/>
  <c r="O853" i="5"/>
  <c r="N853" i="5"/>
  <c r="M853" i="5"/>
  <c r="L853" i="5"/>
  <c r="K853" i="5"/>
  <c r="J853" i="5"/>
  <c r="I853" i="5"/>
  <c r="H853" i="5"/>
  <c r="G853" i="5"/>
  <c r="F853" i="5"/>
  <c r="E853" i="5"/>
  <c r="D853" i="5"/>
  <c r="C853" i="5"/>
  <c r="T852" i="5"/>
  <c r="S852" i="5"/>
  <c r="R852" i="5"/>
  <c r="Q852" i="5"/>
  <c r="P852" i="5"/>
  <c r="O852" i="5"/>
  <c r="N852" i="5"/>
  <c r="M852" i="5"/>
  <c r="L852" i="5"/>
  <c r="K852" i="5"/>
  <c r="J852" i="5"/>
  <c r="I852" i="5"/>
  <c r="H852" i="5"/>
  <c r="G852" i="5"/>
  <c r="F852" i="5"/>
  <c r="E852" i="5"/>
  <c r="D852" i="5"/>
  <c r="C852" i="5"/>
  <c r="T851" i="5"/>
  <c r="S851" i="5"/>
  <c r="R851" i="5"/>
  <c r="Q851" i="5"/>
  <c r="P851" i="5"/>
  <c r="O851" i="5"/>
  <c r="N851" i="5"/>
  <c r="M851" i="5"/>
  <c r="L851" i="5"/>
  <c r="K851" i="5"/>
  <c r="J851" i="5"/>
  <c r="I851" i="5"/>
  <c r="H851" i="5"/>
  <c r="G851" i="5"/>
  <c r="F851" i="5"/>
  <c r="E851" i="5"/>
  <c r="D851" i="5"/>
  <c r="C851" i="5"/>
  <c r="T850" i="5"/>
  <c r="S850" i="5"/>
  <c r="R850" i="5"/>
  <c r="Q850" i="5"/>
  <c r="P850" i="5"/>
  <c r="O850" i="5"/>
  <c r="N850" i="5"/>
  <c r="M850" i="5"/>
  <c r="L850" i="5"/>
  <c r="K850" i="5"/>
  <c r="J850" i="5"/>
  <c r="I850" i="5"/>
  <c r="H850" i="5"/>
  <c r="G850" i="5"/>
  <c r="F850" i="5"/>
  <c r="E850" i="5"/>
  <c r="D850" i="5"/>
  <c r="C850" i="5"/>
  <c r="T849" i="5"/>
  <c r="S849" i="5"/>
  <c r="R849" i="5"/>
  <c r="Q849" i="5"/>
  <c r="P849" i="5"/>
  <c r="O849" i="5"/>
  <c r="N849" i="5"/>
  <c r="M849" i="5"/>
  <c r="L849" i="5"/>
  <c r="K849" i="5"/>
  <c r="J849" i="5"/>
  <c r="I849" i="5"/>
  <c r="H849" i="5"/>
  <c r="G849" i="5"/>
  <c r="F849" i="5"/>
  <c r="E849" i="5"/>
  <c r="D849" i="5"/>
  <c r="C849" i="5"/>
  <c r="T848" i="5"/>
  <c r="S848" i="5"/>
  <c r="R848" i="5"/>
  <c r="Q848" i="5"/>
  <c r="P848" i="5"/>
  <c r="O848" i="5"/>
  <c r="N848" i="5"/>
  <c r="M848" i="5"/>
  <c r="L848" i="5"/>
  <c r="K848" i="5"/>
  <c r="J848" i="5"/>
  <c r="I848" i="5"/>
  <c r="H848" i="5"/>
  <c r="G848" i="5"/>
  <c r="F848" i="5"/>
  <c r="E848" i="5"/>
  <c r="D848" i="5"/>
  <c r="C848" i="5"/>
  <c r="T847" i="5"/>
  <c r="S847" i="5"/>
  <c r="R847" i="5"/>
  <c r="Q847" i="5"/>
  <c r="P847" i="5"/>
  <c r="O847" i="5"/>
  <c r="N847" i="5"/>
  <c r="M847" i="5"/>
  <c r="L847" i="5"/>
  <c r="K847" i="5"/>
  <c r="J847" i="5"/>
  <c r="I847" i="5"/>
  <c r="H847" i="5"/>
  <c r="G847" i="5"/>
  <c r="F847" i="5"/>
  <c r="E847" i="5"/>
  <c r="D847" i="5"/>
  <c r="C847" i="5"/>
  <c r="T846" i="5"/>
  <c r="S846" i="5"/>
  <c r="R846" i="5"/>
  <c r="Q846" i="5"/>
  <c r="P846" i="5"/>
  <c r="O846" i="5"/>
  <c r="N846" i="5"/>
  <c r="M846" i="5"/>
  <c r="L846" i="5"/>
  <c r="K846" i="5"/>
  <c r="J846" i="5"/>
  <c r="I846" i="5"/>
  <c r="H846" i="5"/>
  <c r="G846" i="5"/>
  <c r="F846" i="5"/>
  <c r="E846" i="5"/>
  <c r="D846" i="5"/>
  <c r="C846" i="5"/>
  <c r="T845" i="5"/>
  <c r="S845" i="5"/>
  <c r="R845" i="5"/>
  <c r="Q845" i="5"/>
  <c r="P845" i="5"/>
  <c r="O845" i="5"/>
  <c r="N845" i="5"/>
  <c r="M845" i="5"/>
  <c r="L845" i="5"/>
  <c r="K845" i="5"/>
  <c r="J845" i="5"/>
  <c r="I845" i="5"/>
  <c r="H845" i="5"/>
  <c r="G845" i="5"/>
  <c r="F845" i="5"/>
  <c r="E845" i="5"/>
  <c r="D845" i="5"/>
  <c r="C845" i="5"/>
  <c r="T844" i="5"/>
  <c r="S844" i="5"/>
  <c r="R844" i="5"/>
  <c r="Q844" i="5"/>
  <c r="P844" i="5"/>
  <c r="O844" i="5"/>
  <c r="N844" i="5"/>
  <c r="M844" i="5"/>
  <c r="L844" i="5"/>
  <c r="K844" i="5"/>
  <c r="J844" i="5"/>
  <c r="I844" i="5"/>
  <c r="H844" i="5"/>
  <c r="G844" i="5"/>
  <c r="F844" i="5"/>
  <c r="E844" i="5"/>
  <c r="D844" i="5"/>
  <c r="C844" i="5"/>
  <c r="T843" i="5"/>
  <c r="S843" i="5"/>
  <c r="R843" i="5"/>
  <c r="Q843" i="5"/>
  <c r="P843" i="5"/>
  <c r="O843" i="5"/>
  <c r="N843" i="5"/>
  <c r="M843" i="5"/>
  <c r="L843" i="5"/>
  <c r="K843" i="5"/>
  <c r="J843" i="5"/>
  <c r="I843" i="5"/>
  <c r="H843" i="5"/>
  <c r="G843" i="5"/>
  <c r="F843" i="5"/>
  <c r="E843" i="5"/>
  <c r="D843" i="5"/>
  <c r="C843" i="5"/>
  <c r="T842" i="5"/>
  <c r="S842" i="5"/>
  <c r="R842" i="5"/>
  <c r="Q842" i="5"/>
  <c r="P842" i="5"/>
  <c r="O842" i="5"/>
  <c r="N842" i="5"/>
  <c r="M842" i="5"/>
  <c r="L842" i="5"/>
  <c r="K842" i="5"/>
  <c r="J842" i="5"/>
  <c r="I842" i="5"/>
  <c r="H842" i="5"/>
  <c r="G842" i="5"/>
  <c r="F842" i="5"/>
  <c r="E842" i="5"/>
  <c r="D842" i="5"/>
  <c r="C842" i="5"/>
  <c r="T841" i="5"/>
  <c r="S841" i="5"/>
  <c r="R841" i="5"/>
  <c r="Q841" i="5"/>
  <c r="P841" i="5"/>
  <c r="O841" i="5"/>
  <c r="N841" i="5"/>
  <c r="M841" i="5"/>
  <c r="L841" i="5"/>
  <c r="K841" i="5"/>
  <c r="J841" i="5"/>
  <c r="I841" i="5"/>
  <c r="H841" i="5"/>
  <c r="G841" i="5"/>
  <c r="F841" i="5"/>
  <c r="E841" i="5"/>
  <c r="D841" i="5"/>
  <c r="C841" i="5"/>
  <c r="T840" i="5"/>
  <c r="S840" i="5"/>
  <c r="R840" i="5"/>
  <c r="Q840" i="5"/>
  <c r="P840" i="5"/>
  <c r="O840" i="5"/>
  <c r="N840" i="5"/>
  <c r="M840" i="5"/>
  <c r="L840" i="5"/>
  <c r="K840" i="5"/>
  <c r="J840" i="5"/>
  <c r="I840" i="5"/>
  <c r="H840" i="5"/>
  <c r="G840" i="5"/>
  <c r="F840" i="5"/>
  <c r="E840" i="5"/>
  <c r="D840" i="5"/>
  <c r="C840" i="5"/>
  <c r="T839" i="5"/>
  <c r="S839" i="5"/>
  <c r="R839" i="5"/>
  <c r="Q839" i="5"/>
  <c r="I175" i="8" s="1"/>
  <c r="I170" i="8" s="1"/>
  <c r="P839" i="5"/>
  <c r="O839" i="5"/>
  <c r="N839" i="5"/>
  <c r="M839" i="5"/>
  <c r="L839" i="5"/>
  <c r="K839" i="5"/>
  <c r="J839" i="5"/>
  <c r="I186" i="8" s="1"/>
  <c r="I839" i="5"/>
  <c r="I185" i="8" s="1"/>
  <c r="H839" i="5"/>
  <c r="I184" i="8" s="1"/>
  <c r="G839" i="5"/>
  <c r="I183" i="8" s="1"/>
  <c r="F839" i="5"/>
  <c r="I182" i="8" s="1"/>
  <c r="E839" i="5"/>
  <c r="I181" i="8" s="1"/>
  <c r="L171" i="8" s="1"/>
  <c r="D839" i="5"/>
  <c r="C839" i="5"/>
  <c r="T838" i="5"/>
  <c r="S838" i="5"/>
  <c r="R838" i="5"/>
  <c r="Q838" i="5"/>
  <c r="P838" i="5"/>
  <c r="O838" i="5"/>
  <c r="N838" i="5"/>
  <c r="M838" i="5"/>
  <c r="L838" i="5"/>
  <c r="K838" i="5"/>
  <c r="J838" i="5"/>
  <c r="I838" i="5"/>
  <c r="H838" i="5"/>
  <c r="G838" i="5"/>
  <c r="F838" i="5"/>
  <c r="E838" i="5"/>
  <c r="D838" i="5"/>
  <c r="C838" i="5"/>
  <c r="T837" i="5"/>
  <c r="S837" i="5"/>
  <c r="R837" i="5"/>
  <c r="Q837" i="5"/>
  <c r="P837" i="5"/>
  <c r="O837" i="5"/>
  <c r="N837" i="5"/>
  <c r="M837" i="5"/>
  <c r="L837" i="5"/>
  <c r="K837" i="5"/>
  <c r="J837" i="5"/>
  <c r="I837" i="5"/>
  <c r="H837" i="5"/>
  <c r="G837" i="5"/>
  <c r="F837" i="5"/>
  <c r="E837" i="5"/>
  <c r="D837" i="5"/>
  <c r="C837" i="5"/>
  <c r="T836" i="5"/>
  <c r="S836" i="5"/>
  <c r="R836" i="5"/>
  <c r="Q836" i="5"/>
  <c r="P836" i="5"/>
  <c r="O836" i="5"/>
  <c r="N836" i="5"/>
  <c r="M836" i="5"/>
  <c r="L836" i="5"/>
  <c r="K836" i="5"/>
  <c r="J836" i="5"/>
  <c r="I836" i="5"/>
  <c r="H836" i="5"/>
  <c r="G836" i="5"/>
  <c r="F836" i="5"/>
  <c r="E836" i="5"/>
  <c r="D836" i="5"/>
  <c r="C836" i="5"/>
  <c r="T835" i="5"/>
  <c r="S835" i="5"/>
  <c r="R835" i="5"/>
  <c r="Q835" i="5"/>
  <c r="P835" i="5"/>
  <c r="O835" i="5"/>
  <c r="N835" i="5"/>
  <c r="M835" i="5"/>
  <c r="L835" i="5"/>
  <c r="K835" i="5"/>
  <c r="J835" i="5"/>
  <c r="I835" i="5"/>
  <c r="H835" i="5"/>
  <c r="G835" i="5"/>
  <c r="F835" i="5"/>
  <c r="E835" i="5"/>
  <c r="D835" i="5"/>
  <c r="C835" i="5"/>
  <c r="T834" i="5"/>
  <c r="S834" i="5"/>
  <c r="R834" i="5"/>
  <c r="Q834" i="5"/>
  <c r="P834" i="5"/>
  <c r="O834" i="5"/>
  <c r="N834" i="5"/>
  <c r="M834" i="5"/>
  <c r="L834" i="5"/>
  <c r="K834" i="5"/>
  <c r="J834" i="5"/>
  <c r="I834" i="5"/>
  <c r="H834" i="5"/>
  <c r="G834" i="5"/>
  <c r="F834" i="5"/>
  <c r="E834" i="5"/>
  <c r="D834" i="5"/>
  <c r="C834" i="5"/>
  <c r="T833" i="5"/>
  <c r="S833" i="5"/>
  <c r="R833" i="5"/>
  <c r="Q833" i="5"/>
  <c r="P833" i="5"/>
  <c r="O833" i="5"/>
  <c r="N833" i="5"/>
  <c r="M833" i="5"/>
  <c r="L833" i="5"/>
  <c r="K833" i="5"/>
  <c r="J833" i="5"/>
  <c r="I833" i="5"/>
  <c r="H833" i="5"/>
  <c r="G833" i="5"/>
  <c r="F833" i="5"/>
  <c r="E833" i="5"/>
  <c r="D833" i="5"/>
  <c r="C833" i="5"/>
  <c r="T832" i="5"/>
  <c r="S832" i="5"/>
  <c r="R832" i="5"/>
  <c r="Q832" i="5"/>
  <c r="P832" i="5"/>
  <c r="O832" i="5"/>
  <c r="N832" i="5"/>
  <c r="M832" i="5"/>
  <c r="L832" i="5"/>
  <c r="K832" i="5"/>
  <c r="J832" i="5"/>
  <c r="I832" i="5"/>
  <c r="H832" i="5"/>
  <c r="G832" i="5"/>
  <c r="F832" i="5"/>
  <c r="E832" i="5"/>
  <c r="D832" i="5"/>
  <c r="C832" i="5"/>
  <c r="T831" i="5"/>
  <c r="S831" i="5"/>
  <c r="R831" i="5"/>
  <c r="Q831" i="5"/>
  <c r="P831" i="5"/>
  <c r="O831" i="5"/>
  <c r="N831" i="5"/>
  <c r="M831" i="5"/>
  <c r="L831" i="5"/>
  <c r="K831" i="5"/>
  <c r="J831" i="5"/>
  <c r="I831" i="5"/>
  <c r="H831" i="5"/>
  <c r="G831" i="5"/>
  <c r="F831" i="5"/>
  <c r="E831" i="5"/>
  <c r="D831" i="5"/>
  <c r="C831" i="5"/>
  <c r="T830" i="5"/>
  <c r="S830" i="5"/>
  <c r="R830" i="5"/>
  <c r="Q830" i="5"/>
  <c r="P830" i="5"/>
  <c r="O830" i="5"/>
  <c r="N830" i="5"/>
  <c r="M830" i="5"/>
  <c r="L830" i="5"/>
  <c r="K830" i="5"/>
  <c r="J830" i="5"/>
  <c r="I830" i="5"/>
  <c r="H830" i="5"/>
  <c r="G830" i="5"/>
  <c r="F830" i="5"/>
  <c r="E830" i="5"/>
  <c r="D830" i="5"/>
  <c r="C830" i="5"/>
  <c r="T829" i="5"/>
  <c r="S829" i="5"/>
  <c r="R829" i="5"/>
  <c r="Q829" i="5"/>
  <c r="P829" i="5"/>
  <c r="O829" i="5"/>
  <c r="N829" i="5"/>
  <c r="M829" i="5"/>
  <c r="L829" i="5"/>
  <c r="K829" i="5"/>
  <c r="J829" i="5"/>
  <c r="I829" i="5"/>
  <c r="H829" i="5"/>
  <c r="G829" i="5"/>
  <c r="F829" i="5"/>
  <c r="E829" i="5"/>
  <c r="D829" i="5"/>
  <c r="C829" i="5"/>
  <c r="T828" i="5"/>
  <c r="S828" i="5"/>
  <c r="R828" i="5"/>
  <c r="Q828" i="5"/>
  <c r="P828" i="5"/>
  <c r="O828" i="5"/>
  <c r="N828" i="5"/>
  <c r="M828" i="5"/>
  <c r="L828" i="5"/>
  <c r="K828" i="5"/>
  <c r="J828" i="5"/>
  <c r="I828" i="5"/>
  <c r="H828" i="5"/>
  <c r="G828" i="5"/>
  <c r="F828" i="5"/>
  <c r="E828" i="5"/>
  <c r="D828" i="5"/>
  <c r="C828" i="5"/>
  <c r="T827" i="5"/>
  <c r="S827" i="5"/>
  <c r="R827" i="5"/>
  <c r="Q827" i="5"/>
  <c r="P827" i="5"/>
  <c r="O827" i="5"/>
  <c r="N827" i="5"/>
  <c r="M827" i="5"/>
  <c r="L827" i="5"/>
  <c r="K827" i="5"/>
  <c r="J827" i="5"/>
  <c r="I827" i="5"/>
  <c r="H827" i="5"/>
  <c r="G827" i="5"/>
  <c r="F827" i="5"/>
  <c r="E827" i="5"/>
  <c r="D827" i="5"/>
  <c r="C827" i="5"/>
  <c r="T826" i="5"/>
  <c r="S826" i="5"/>
  <c r="R826" i="5"/>
  <c r="Q826" i="5"/>
  <c r="P826" i="5"/>
  <c r="O826" i="5"/>
  <c r="N826" i="5"/>
  <c r="M826" i="5"/>
  <c r="L826" i="5"/>
  <c r="K826" i="5"/>
  <c r="J826" i="5"/>
  <c r="I826" i="5"/>
  <c r="H826" i="5"/>
  <c r="G826" i="5"/>
  <c r="F826" i="5"/>
  <c r="E826" i="5"/>
  <c r="D826" i="5"/>
  <c r="C826" i="5"/>
  <c r="T825" i="5"/>
  <c r="S825" i="5"/>
  <c r="R825" i="5"/>
  <c r="Q825" i="5"/>
  <c r="P825" i="5"/>
  <c r="O825" i="5"/>
  <c r="N825" i="5"/>
  <c r="M825" i="5"/>
  <c r="L825" i="5"/>
  <c r="K825" i="5"/>
  <c r="J825" i="5"/>
  <c r="I825" i="5"/>
  <c r="H825" i="5"/>
  <c r="G825" i="5"/>
  <c r="F825" i="5"/>
  <c r="E825" i="5"/>
  <c r="D825" i="5"/>
  <c r="C825" i="5"/>
  <c r="T824" i="5"/>
  <c r="S824" i="5"/>
  <c r="R824" i="5"/>
  <c r="Q824" i="5"/>
  <c r="P824" i="5"/>
  <c r="O824" i="5"/>
  <c r="N824" i="5"/>
  <c r="M824" i="5"/>
  <c r="L824" i="5"/>
  <c r="K824" i="5"/>
  <c r="J824" i="5"/>
  <c r="I824" i="5"/>
  <c r="H824" i="5"/>
  <c r="G824" i="5"/>
  <c r="F824" i="5"/>
  <c r="E824" i="5"/>
  <c r="D824" i="5"/>
  <c r="C824" i="5"/>
  <c r="T823" i="5"/>
  <c r="S823" i="5"/>
  <c r="R823" i="5"/>
  <c r="Q823" i="5"/>
  <c r="P823" i="5"/>
  <c r="O823" i="5"/>
  <c r="N823" i="5"/>
  <c r="M823" i="5"/>
  <c r="L823" i="5"/>
  <c r="K823" i="5"/>
  <c r="J823" i="5"/>
  <c r="I823" i="5"/>
  <c r="H823" i="5"/>
  <c r="G823" i="5"/>
  <c r="F823" i="5"/>
  <c r="E823" i="5"/>
  <c r="D823" i="5"/>
  <c r="C823" i="5"/>
  <c r="T822" i="5"/>
  <c r="S822" i="5"/>
  <c r="R822" i="5"/>
  <c r="Q822" i="5"/>
  <c r="P822" i="5"/>
  <c r="O822" i="5"/>
  <c r="N822" i="5"/>
  <c r="M822" i="5"/>
  <c r="L822" i="5"/>
  <c r="K822" i="5"/>
  <c r="J822" i="5"/>
  <c r="I822" i="5"/>
  <c r="H822" i="5"/>
  <c r="G822" i="5"/>
  <c r="F822" i="5"/>
  <c r="E822" i="5"/>
  <c r="D822" i="5"/>
  <c r="C822" i="5"/>
  <c r="T821" i="5"/>
  <c r="S821" i="5"/>
  <c r="R821" i="5"/>
  <c r="Q821" i="5"/>
  <c r="P821" i="5"/>
  <c r="O821" i="5"/>
  <c r="N821" i="5"/>
  <c r="M821" i="5"/>
  <c r="L821" i="5"/>
  <c r="K821" i="5"/>
  <c r="J821" i="5"/>
  <c r="I821" i="5"/>
  <c r="H821" i="5"/>
  <c r="G821" i="5"/>
  <c r="F821" i="5"/>
  <c r="E821" i="5"/>
  <c r="D821" i="5"/>
  <c r="C821" i="5"/>
  <c r="T820" i="5"/>
  <c r="S820" i="5"/>
  <c r="R820" i="5"/>
  <c r="Q820" i="5"/>
  <c r="P820" i="5"/>
  <c r="O820" i="5"/>
  <c r="N820" i="5"/>
  <c r="M820" i="5"/>
  <c r="L820" i="5"/>
  <c r="K820" i="5"/>
  <c r="J820" i="5"/>
  <c r="I820" i="5"/>
  <c r="H820" i="5"/>
  <c r="G820" i="5"/>
  <c r="F820" i="5"/>
  <c r="E820" i="5"/>
  <c r="D820" i="5"/>
  <c r="C820" i="5"/>
  <c r="T819" i="5"/>
  <c r="S819" i="5"/>
  <c r="R819" i="5"/>
  <c r="Q819" i="5"/>
  <c r="P819" i="5"/>
  <c r="O819" i="5"/>
  <c r="N819" i="5"/>
  <c r="M819" i="5"/>
  <c r="L819" i="5"/>
  <c r="K819" i="5"/>
  <c r="J819" i="5"/>
  <c r="I819" i="5"/>
  <c r="H819" i="5"/>
  <c r="G819" i="5"/>
  <c r="F819" i="5"/>
  <c r="E819" i="5"/>
  <c r="D819" i="5"/>
  <c r="C819" i="5"/>
  <c r="T818" i="5"/>
  <c r="S818" i="5"/>
  <c r="R818" i="5"/>
  <c r="Q818" i="5"/>
  <c r="P818" i="5"/>
  <c r="O818" i="5"/>
  <c r="N818" i="5"/>
  <c r="M818" i="5"/>
  <c r="L818" i="5"/>
  <c r="K818" i="5"/>
  <c r="J818" i="5"/>
  <c r="I818" i="5"/>
  <c r="H818" i="5"/>
  <c r="G818" i="5"/>
  <c r="F818" i="5"/>
  <c r="E818" i="5"/>
  <c r="D818" i="5"/>
  <c r="C818" i="5"/>
  <c r="T817" i="5"/>
  <c r="S817" i="5"/>
  <c r="R817" i="5"/>
  <c r="Q817" i="5"/>
  <c r="P817" i="5"/>
  <c r="O817" i="5"/>
  <c r="N817" i="5"/>
  <c r="M817" i="5"/>
  <c r="L817" i="5"/>
  <c r="K817" i="5"/>
  <c r="J817" i="5"/>
  <c r="I817" i="5"/>
  <c r="H817" i="5"/>
  <c r="G817" i="5"/>
  <c r="F817" i="5"/>
  <c r="E817" i="5"/>
  <c r="D817" i="5"/>
  <c r="C817" i="5"/>
  <c r="T816" i="5"/>
  <c r="S816" i="5"/>
  <c r="R816" i="5"/>
  <c r="Q816" i="5"/>
  <c r="P816" i="5"/>
  <c r="O816" i="5"/>
  <c r="N816" i="5"/>
  <c r="M816" i="5"/>
  <c r="L816" i="5"/>
  <c r="K816" i="5"/>
  <c r="J816" i="5"/>
  <c r="I816" i="5"/>
  <c r="H816" i="5"/>
  <c r="G816" i="5"/>
  <c r="F816" i="5"/>
  <c r="E816" i="5"/>
  <c r="D816" i="5"/>
  <c r="C816" i="5"/>
  <c r="T815" i="5"/>
  <c r="S815" i="5"/>
  <c r="R815" i="5"/>
  <c r="Q815" i="5"/>
  <c r="P815" i="5"/>
  <c r="O815" i="5"/>
  <c r="N815" i="5"/>
  <c r="M815" i="5"/>
  <c r="L815" i="5"/>
  <c r="K815" i="5"/>
  <c r="J815" i="5"/>
  <c r="I815" i="5"/>
  <c r="H815" i="5"/>
  <c r="G815" i="5"/>
  <c r="F815" i="5"/>
  <c r="E815" i="5"/>
  <c r="D815" i="5"/>
  <c r="C815" i="5"/>
  <c r="T814" i="5"/>
  <c r="S814" i="5"/>
  <c r="R814" i="5"/>
  <c r="Q814" i="5"/>
  <c r="P814" i="5"/>
  <c r="O814" i="5"/>
  <c r="N814" i="5"/>
  <c r="M814" i="5"/>
  <c r="L814" i="5"/>
  <c r="K814" i="5"/>
  <c r="J814" i="5"/>
  <c r="I814" i="5"/>
  <c r="H814" i="5"/>
  <c r="G814" i="5"/>
  <c r="F814" i="5"/>
  <c r="E814" i="5"/>
  <c r="D814" i="5"/>
  <c r="C814" i="5"/>
  <c r="T813" i="5"/>
  <c r="S813" i="5"/>
  <c r="R813" i="5"/>
  <c r="Q813" i="5"/>
  <c r="P813" i="5"/>
  <c r="O813" i="5"/>
  <c r="N813" i="5"/>
  <c r="M813" i="5"/>
  <c r="L813" i="5"/>
  <c r="K813" i="5"/>
  <c r="J813" i="5"/>
  <c r="I813" i="5"/>
  <c r="H813" i="5"/>
  <c r="G813" i="5"/>
  <c r="F813" i="5"/>
  <c r="E813" i="5"/>
  <c r="D813" i="5"/>
  <c r="C813" i="5"/>
  <c r="T812" i="5"/>
  <c r="S812" i="5"/>
  <c r="R812" i="5"/>
  <c r="Q812" i="5"/>
  <c r="P812" i="5"/>
  <c r="O812" i="5"/>
  <c r="N812" i="5"/>
  <c r="M812" i="5"/>
  <c r="L812" i="5"/>
  <c r="K812" i="5"/>
  <c r="J812" i="5"/>
  <c r="I812" i="5"/>
  <c r="H812" i="5"/>
  <c r="G812" i="5"/>
  <c r="F812" i="5"/>
  <c r="E812" i="5"/>
  <c r="D812" i="5"/>
  <c r="C812" i="5"/>
  <c r="T811" i="5"/>
  <c r="S811" i="5"/>
  <c r="R811" i="5"/>
  <c r="Q811" i="5"/>
  <c r="P811" i="5"/>
  <c r="O811" i="5"/>
  <c r="N811" i="5"/>
  <c r="M811" i="5"/>
  <c r="L811" i="5"/>
  <c r="K811" i="5"/>
  <c r="J811" i="5"/>
  <c r="I811" i="5"/>
  <c r="H811" i="5"/>
  <c r="G811" i="5"/>
  <c r="F811" i="5"/>
  <c r="E811" i="5"/>
  <c r="D811" i="5"/>
  <c r="C811" i="5"/>
  <c r="T810" i="5"/>
  <c r="S810" i="5"/>
  <c r="R810" i="5"/>
  <c r="Q810" i="5"/>
  <c r="P810" i="5"/>
  <c r="O810" i="5"/>
  <c r="N810" i="5"/>
  <c r="M810" i="5"/>
  <c r="L810" i="5"/>
  <c r="K810" i="5"/>
  <c r="J810" i="5"/>
  <c r="I810" i="5"/>
  <c r="H810" i="5"/>
  <c r="G810" i="5"/>
  <c r="F810" i="5"/>
  <c r="E810" i="5"/>
  <c r="D810" i="5"/>
  <c r="C810" i="5"/>
  <c r="T809" i="5"/>
  <c r="S809" i="5"/>
  <c r="R809" i="5"/>
  <c r="Q809" i="5"/>
  <c r="P809" i="5"/>
  <c r="O809" i="5"/>
  <c r="N809" i="5"/>
  <c r="M809" i="5"/>
  <c r="L809" i="5"/>
  <c r="K809" i="5"/>
  <c r="J809" i="5"/>
  <c r="I809" i="5"/>
  <c r="H809" i="5"/>
  <c r="G809" i="5"/>
  <c r="F809" i="5"/>
  <c r="E809" i="5"/>
  <c r="D809" i="5"/>
  <c r="C809" i="5"/>
  <c r="T808" i="5"/>
  <c r="S808" i="5"/>
  <c r="R808" i="5"/>
  <c r="Q808" i="5"/>
  <c r="P808" i="5"/>
  <c r="O808" i="5"/>
  <c r="N808" i="5"/>
  <c r="M808" i="5"/>
  <c r="L808" i="5"/>
  <c r="K808" i="5"/>
  <c r="J808" i="5"/>
  <c r="I808" i="5"/>
  <c r="H808" i="5"/>
  <c r="G808" i="5"/>
  <c r="F808" i="5"/>
  <c r="E808" i="5"/>
  <c r="D808" i="5"/>
  <c r="C808" i="5"/>
  <c r="T807" i="5"/>
  <c r="S807" i="5"/>
  <c r="R807" i="5"/>
  <c r="Q807" i="5"/>
  <c r="P807" i="5"/>
  <c r="O807" i="5"/>
  <c r="N807" i="5"/>
  <c r="M807" i="5"/>
  <c r="L807" i="5"/>
  <c r="K807" i="5"/>
  <c r="J807" i="5"/>
  <c r="I807" i="5"/>
  <c r="H807" i="5"/>
  <c r="G807" i="5"/>
  <c r="F807" i="5"/>
  <c r="E807" i="5"/>
  <c r="D807" i="5"/>
  <c r="C807" i="5"/>
  <c r="T806" i="5"/>
  <c r="S806" i="5"/>
  <c r="R806" i="5"/>
  <c r="Q806" i="5"/>
  <c r="P806" i="5"/>
  <c r="O806" i="5"/>
  <c r="N806" i="5"/>
  <c r="M806" i="5"/>
  <c r="L806" i="5"/>
  <c r="K806" i="5"/>
  <c r="J806" i="5"/>
  <c r="I806" i="5"/>
  <c r="H806" i="5"/>
  <c r="G806" i="5"/>
  <c r="F806" i="5"/>
  <c r="E806" i="5"/>
  <c r="D806" i="5"/>
  <c r="C806" i="5"/>
  <c r="T805" i="5"/>
  <c r="S805" i="5"/>
  <c r="R805" i="5"/>
  <c r="Q805" i="5"/>
  <c r="P805" i="5"/>
  <c r="O805" i="5"/>
  <c r="N805" i="5"/>
  <c r="M805" i="5"/>
  <c r="L805" i="5"/>
  <c r="K805" i="5"/>
  <c r="J805" i="5"/>
  <c r="I805" i="5"/>
  <c r="H805" i="5"/>
  <c r="G805" i="5"/>
  <c r="F805" i="5"/>
  <c r="E805" i="5"/>
  <c r="D805" i="5"/>
  <c r="C805" i="5"/>
  <c r="T804" i="5"/>
  <c r="S804" i="5"/>
  <c r="R804" i="5"/>
  <c r="Q804" i="5"/>
  <c r="P804" i="5"/>
  <c r="O804" i="5"/>
  <c r="N804" i="5"/>
  <c r="M804" i="5"/>
  <c r="L804" i="5"/>
  <c r="K804" i="5"/>
  <c r="J804" i="5"/>
  <c r="I804" i="5"/>
  <c r="H804" i="5"/>
  <c r="G804" i="5"/>
  <c r="F804" i="5"/>
  <c r="E804" i="5"/>
  <c r="D804" i="5"/>
  <c r="C804" i="5"/>
  <c r="T803" i="5"/>
  <c r="S803" i="5"/>
  <c r="R803" i="5"/>
  <c r="Q803" i="5"/>
  <c r="P803" i="5"/>
  <c r="O803" i="5"/>
  <c r="N803" i="5"/>
  <c r="M803" i="5"/>
  <c r="L803" i="5"/>
  <c r="K803" i="5"/>
  <c r="J803" i="5"/>
  <c r="I803" i="5"/>
  <c r="H803" i="5"/>
  <c r="G803" i="5"/>
  <c r="F803" i="5"/>
  <c r="E803" i="5"/>
  <c r="D803" i="5"/>
  <c r="C803" i="5"/>
  <c r="T802" i="5"/>
  <c r="S802" i="5"/>
  <c r="R802" i="5"/>
  <c r="Q802" i="5"/>
  <c r="P802" i="5"/>
  <c r="O802" i="5"/>
  <c r="N802" i="5"/>
  <c r="M802" i="5"/>
  <c r="L802" i="5"/>
  <c r="K802" i="5"/>
  <c r="J802" i="5"/>
  <c r="I802" i="5"/>
  <c r="H802" i="5"/>
  <c r="G802" i="5"/>
  <c r="F802" i="5"/>
  <c r="E802" i="5"/>
  <c r="D802" i="5"/>
  <c r="C802" i="5"/>
  <c r="T801" i="5"/>
  <c r="S801" i="5"/>
  <c r="R801" i="5"/>
  <c r="Q801" i="5"/>
  <c r="P801" i="5"/>
  <c r="O801" i="5"/>
  <c r="N801" i="5"/>
  <c r="M801" i="5"/>
  <c r="L801" i="5"/>
  <c r="K801" i="5"/>
  <c r="J801" i="5"/>
  <c r="I801" i="5"/>
  <c r="H801" i="5"/>
  <c r="G801" i="5"/>
  <c r="F801" i="5"/>
  <c r="E801" i="5"/>
  <c r="D801" i="5"/>
  <c r="C801" i="5"/>
  <c r="T800" i="5"/>
  <c r="S800" i="5"/>
  <c r="R800" i="5"/>
  <c r="Q800" i="5"/>
  <c r="P800" i="5"/>
  <c r="O800" i="5"/>
  <c r="N800" i="5"/>
  <c r="M800" i="5"/>
  <c r="L800" i="5"/>
  <c r="K800" i="5"/>
  <c r="J800" i="5"/>
  <c r="I800" i="5"/>
  <c r="H800" i="5"/>
  <c r="G800" i="5"/>
  <c r="F800" i="5"/>
  <c r="E800" i="5"/>
  <c r="D800" i="5"/>
  <c r="C800" i="5"/>
  <c r="T799" i="5"/>
  <c r="S799" i="5"/>
  <c r="R799" i="5"/>
  <c r="Q799" i="5"/>
  <c r="P799" i="5"/>
  <c r="O799" i="5"/>
  <c r="N799" i="5"/>
  <c r="M799" i="5"/>
  <c r="L799" i="5"/>
  <c r="K799" i="5"/>
  <c r="J799" i="5"/>
  <c r="I799" i="5"/>
  <c r="H799" i="5"/>
  <c r="G799" i="5"/>
  <c r="F799" i="5"/>
  <c r="E799" i="5"/>
  <c r="D799" i="5"/>
  <c r="C799" i="5"/>
  <c r="T798" i="5"/>
  <c r="S798" i="5"/>
  <c r="R798" i="5"/>
  <c r="Q798" i="5"/>
  <c r="P798" i="5"/>
  <c r="O798" i="5"/>
  <c r="N798" i="5"/>
  <c r="M798" i="5"/>
  <c r="L798" i="5"/>
  <c r="K798" i="5"/>
  <c r="J798" i="5"/>
  <c r="I798" i="5"/>
  <c r="H798" i="5"/>
  <c r="G798" i="5"/>
  <c r="F798" i="5"/>
  <c r="E798" i="5"/>
  <c r="D798" i="5"/>
  <c r="C798" i="5"/>
  <c r="T797" i="5"/>
  <c r="S797" i="5"/>
  <c r="R797" i="5"/>
  <c r="Q797" i="5"/>
  <c r="P797" i="5"/>
  <c r="O797" i="5"/>
  <c r="N797" i="5"/>
  <c r="M797" i="5"/>
  <c r="L797" i="5"/>
  <c r="K797" i="5"/>
  <c r="J797" i="5"/>
  <c r="I797" i="5"/>
  <c r="H797" i="5"/>
  <c r="G797" i="5"/>
  <c r="F797" i="5"/>
  <c r="E797" i="5"/>
  <c r="D797" i="5"/>
  <c r="C797" i="5"/>
  <c r="T796" i="5"/>
  <c r="S796" i="5"/>
  <c r="R796" i="5"/>
  <c r="Q796" i="5"/>
  <c r="P796" i="5"/>
  <c r="O796" i="5"/>
  <c r="N796" i="5"/>
  <c r="M796" i="5"/>
  <c r="L796" i="5"/>
  <c r="K796" i="5"/>
  <c r="J796" i="5"/>
  <c r="I796" i="5"/>
  <c r="H796" i="5"/>
  <c r="G796" i="5"/>
  <c r="F796" i="5"/>
  <c r="E796" i="5"/>
  <c r="D796" i="5"/>
  <c r="C796" i="5"/>
  <c r="T795" i="5"/>
  <c r="S795" i="5"/>
  <c r="R795" i="5"/>
  <c r="Q795" i="5"/>
  <c r="P795" i="5"/>
  <c r="O795" i="5"/>
  <c r="N795" i="5"/>
  <c r="M795" i="5"/>
  <c r="L795" i="5"/>
  <c r="K795" i="5"/>
  <c r="J795" i="5"/>
  <c r="I795" i="5"/>
  <c r="H795" i="5"/>
  <c r="G795" i="5"/>
  <c r="F795" i="5"/>
  <c r="E795" i="5"/>
  <c r="D795" i="5"/>
  <c r="C795" i="5"/>
  <c r="T794" i="5"/>
  <c r="S794" i="5"/>
  <c r="R794" i="5"/>
  <c r="Q794" i="5"/>
  <c r="P794" i="5"/>
  <c r="O794" i="5"/>
  <c r="N794" i="5"/>
  <c r="M794" i="5"/>
  <c r="L794" i="5"/>
  <c r="K794" i="5"/>
  <c r="J794" i="5"/>
  <c r="I794" i="5"/>
  <c r="H794" i="5"/>
  <c r="G794" i="5"/>
  <c r="F794" i="5"/>
  <c r="E794" i="5"/>
  <c r="D794" i="5"/>
  <c r="C794" i="5"/>
  <c r="T793" i="5"/>
  <c r="S793" i="5"/>
  <c r="R793" i="5"/>
  <c r="Q793" i="5"/>
  <c r="P793" i="5"/>
  <c r="O793" i="5"/>
  <c r="N793" i="5"/>
  <c r="M793" i="5"/>
  <c r="L793" i="5"/>
  <c r="K793" i="5"/>
  <c r="J793" i="5"/>
  <c r="I793" i="5"/>
  <c r="H793" i="5"/>
  <c r="G793" i="5"/>
  <c r="F793" i="5"/>
  <c r="E793" i="5"/>
  <c r="D793" i="5"/>
  <c r="C793" i="5"/>
  <c r="T792" i="5"/>
  <c r="S792" i="5"/>
  <c r="R792" i="5"/>
  <c r="Q792" i="5"/>
  <c r="P792" i="5"/>
  <c r="O792" i="5"/>
  <c r="N792" i="5"/>
  <c r="M792" i="5"/>
  <c r="L792" i="5"/>
  <c r="K792" i="5"/>
  <c r="J792" i="5"/>
  <c r="I792" i="5"/>
  <c r="H792" i="5"/>
  <c r="G792" i="5"/>
  <c r="F792" i="5"/>
  <c r="E792" i="5"/>
  <c r="D792" i="5"/>
  <c r="C792" i="5"/>
  <c r="T791" i="5"/>
  <c r="S791" i="5"/>
  <c r="R791" i="5"/>
  <c r="Q791" i="5"/>
  <c r="P791" i="5"/>
  <c r="O791" i="5"/>
  <c r="N791" i="5"/>
  <c r="M791" i="5"/>
  <c r="L791" i="5"/>
  <c r="K791" i="5"/>
  <c r="J791" i="5"/>
  <c r="I791" i="5"/>
  <c r="H791" i="5"/>
  <c r="G791" i="5"/>
  <c r="F791" i="5"/>
  <c r="E791" i="5"/>
  <c r="D791" i="5"/>
  <c r="C791" i="5"/>
  <c r="T790" i="5"/>
  <c r="S790" i="5"/>
  <c r="R790" i="5"/>
  <c r="Q790" i="5"/>
  <c r="P790" i="5"/>
  <c r="O790" i="5"/>
  <c r="N790" i="5"/>
  <c r="M790" i="5"/>
  <c r="L790" i="5"/>
  <c r="K790" i="5"/>
  <c r="J790" i="5"/>
  <c r="I790" i="5"/>
  <c r="H790" i="5"/>
  <c r="G790" i="5"/>
  <c r="F790" i="5"/>
  <c r="E790" i="5"/>
  <c r="D790" i="5"/>
  <c r="C790" i="5"/>
  <c r="T789" i="5"/>
  <c r="S789" i="5"/>
  <c r="R789" i="5"/>
  <c r="Q789" i="5"/>
  <c r="P789" i="5"/>
  <c r="O789" i="5"/>
  <c r="N789" i="5"/>
  <c r="M789" i="5"/>
  <c r="L789" i="5"/>
  <c r="K789" i="5"/>
  <c r="J789" i="5"/>
  <c r="I789" i="5"/>
  <c r="H789" i="5"/>
  <c r="G789" i="5"/>
  <c r="F789" i="5"/>
  <c r="E789" i="5"/>
  <c r="D789" i="5"/>
  <c r="C789" i="5"/>
  <c r="T788" i="5"/>
  <c r="S788" i="5"/>
  <c r="R788" i="5"/>
  <c r="Q788" i="5"/>
  <c r="P788" i="5"/>
  <c r="O788" i="5"/>
  <c r="N788" i="5"/>
  <c r="M788" i="5"/>
  <c r="L788" i="5"/>
  <c r="K788" i="5"/>
  <c r="J788" i="5"/>
  <c r="I788" i="5"/>
  <c r="H788" i="5"/>
  <c r="G788" i="5"/>
  <c r="F788" i="5"/>
  <c r="E788" i="5"/>
  <c r="D788" i="5"/>
  <c r="C788" i="5"/>
  <c r="T787" i="5"/>
  <c r="S787" i="5"/>
  <c r="R787" i="5"/>
  <c r="Q787" i="5"/>
  <c r="P787" i="5"/>
  <c r="O787" i="5"/>
  <c r="N787" i="5"/>
  <c r="M787" i="5"/>
  <c r="L787" i="5"/>
  <c r="K787" i="5"/>
  <c r="J787" i="5"/>
  <c r="I787" i="5"/>
  <c r="H787" i="5"/>
  <c r="G787" i="5"/>
  <c r="F787" i="5"/>
  <c r="E787" i="5"/>
  <c r="D787" i="5"/>
  <c r="C787" i="5"/>
  <c r="T786" i="5"/>
  <c r="S786" i="5"/>
  <c r="R786" i="5"/>
  <c r="Q786" i="5"/>
  <c r="P786" i="5"/>
  <c r="O786" i="5"/>
  <c r="N786" i="5"/>
  <c r="M786" i="5"/>
  <c r="L786" i="5"/>
  <c r="K786" i="5"/>
  <c r="J786" i="5"/>
  <c r="I786" i="5"/>
  <c r="H786" i="5"/>
  <c r="G786" i="5"/>
  <c r="F786" i="5"/>
  <c r="E786" i="5"/>
  <c r="D786" i="5"/>
  <c r="C786" i="5"/>
  <c r="T785" i="5"/>
  <c r="S785" i="5"/>
  <c r="R785" i="5"/>
  <c r="Q785" i="5"/>
  <c r="P785" i="5"/>
  <c r="O785" i="5"/>
  <c r="N785" i="5"/>
  <c r="M785" i="5"/>
  <c r="L785" i="5"/>
  <c r="K785" i="5"/>
  <c r="J785" i="5"/>
  <c r="I785" i="5"/>
  <c r="H785" i="5"/>
  <c r="G785" i="5"/>
  <c r="F785" i="5"/>
  <c r="E785" i="5"/>
  <c r="D785" i="5"/>
  <c r="C785" i="5"/>
  <c r="T784" i="5"/>
  <c r="S784" i="5"/>
  <c r="R784" i="5"/>
  <c r="Q784" i="5"/>
  <c r="P784" i="5"/>
  <c r="O784" i="5"/>
  <c r="N784" i="5"/>
  <c r="M784" i="5"/>
  <c r="L784" i="5"/>
  <c r="K784" i="5"/>
  <c r="J784" i="5"/>
  <c r="I784" i="5"/>
  <c r="H784" i="5"/>
  <c r="G784" i="5"/>
  <c r="F784" i="5"/>
  <c r="E784" i="5"/>
  <c r="D784" i="5"/>
  <c r="C784" i="5"/>
  <c r="T783" i="5"/>
  <c r="S783" i="5"/>
  <c r="R783" i="5"/>
  <c r="Q783" i="5"/>
  <c r="P783" i="5"/>
  <c r="O783" i="5"/>
  <c r="N783" i="5"/>
  <c r="M783" i="5"/>
  <c r="L783" i="5"/>
  <c r="K783" i="5"/>
  <c r="J783" i="5"/>
  <c r="I783" i="5"/>
  <c r="H783" i="5"/>
  <c r="G783" i="5"/>
  <c r="F783" i="5"/>
  <c r="E783" i="5"/>
  <c r="D783" i="5"/>
  <c r="C783" i="5"/>
  <c r="T782" i="5"/>
  <c r="S782" i="5"/>
  <c r="R782" i="5"/>
  <c r="Q782" i="5"/>
  <c r="P782" i="5"/>
  <c r="O782" i="5"/>
  <c r="N782" i="5"/>
  <c r="M782" i="5"/>
  <c r="L782" i="5"/>
  <c r="K782" i="5"/>
  <c r="J782" i="5"/>
  <c r="I782" i="5"/>
  <c r="H782" i="5"/>
  <c r="G782" i="5"/>
  <c r="F782" i="5"/>
  <c r="E782" i="5"/>
  <c r="D782" i="5"/>
  <c r="C782" i="5"/>
  <c r="T781" i="5"/>
  <c r="S781" i="5"/>
  <c r="R781" i="5"/>
  <c r="Q781" i="5"/>
  <c r="P781" i="5"/>
  <c r="O781" i="5"/>
  <c r="N781" i="5"/>
  <c r="M781" i="5"/>
  <c r="L781" i="5"/>
  <c r="K781" i="5"/>
  <c r="J781" i="5"/>
  <c r="I781" i="5"/>
  <c r="H781" i="5"/>
  <c r="G781" i="5"/>
  <c r="F781" i="5"/>
  <c r="E781" i="5"/>
  <c r="D781" i="5"/>
  <c r="C781" i="5"/>
  <c r="T780" i="5"/>
  <c r="S780" i="5"/>
  <c r="R780" i="5"/>
  <c r="Q780" i="5"/>
  <c r="P780" i="5"/>
  <c r="O780" i="5"/>
  <c r="N780" i="5"/>
  <c r="M780" i="5"/>
  <c r="L780" i="5"/>
  <c r="K780" i="5"/>
  <c r="J780" i="5"/>
  <c r="I780" i="5"/>
  <c r="H780" i="5"/>
  <c r="G780" i="5"/>
  <c r="F780" i="5"/>
  <c r="E780" i="5"/>
  <c r="D780" i="5"/>
  <c r="C780" i="5"/>
  <c r="T779" i="5"/>
  <c r="S779" i="5"/>
  <c r="R779" i="5"/>
  <c r="Q779" i="5"/>
  <c r="P779" i="5"/>
  <c r="O779" i="5"/>
  <c r="N779" i="5"/>
  <c r="M779" i="5"/>
  <c r="L779" i="5"/>
  <c r="K779" i="5"/>
  <c r="J779" i="5"/>
  <c r="I779" i="5"/>
  <c r="H779" i="5"/>
  <c r="G779" i="5"/>
  <c r="F779" i="5"/>
  <c r="E779" i="5"/>
  <c r="D779" i="5"/>
  <c r="C779" i="5"/>
  <c r="T778" i="5"/>
  <c r="S778" i="5"/>
  <c r="R778" i="5"/>
  <c r="Q778" i="5"/>
  <c r="P778" i="5"/>
  <c r="O778" i="5"/>
  <c r="N778" i="5"/>
  <c r="M778" i="5"/>
  <c r="L778" i="5"/>
  <c r="K778" i="5"/>
  <c r="J778" i="5"/>
  <c r="I778" i="5"/>
  <c r="H778" i="5"/>
  <c r="G778" i="5"/>
  <c r="F778" i="5"/>
  <c r="E778" i="5"/>
  <c r="D778" i="5"/>
  <c r="C778" i="5"/>
  <c r="T777" i="5"/>
  <c r="S777" i="5"/>
  <c r="R777" i="5"/>
  <c r="Q777" i="5"/>
  <c r="P777" i="5"/>
  <c r="O777" i="5"/>
  <c r="N777" i="5"/>
  <c r="M777" i="5"/>
  <c r="L777" i="5"/>
  <c r="K777" i="5"/>
  <c r="J777" i="5"/>
  <c r="I777" i="5"/>
  <c r="H777" i="5"/>
  <c r="G777" i="5"/>
  <c r="F777" i="5"/>
  <c r="E777" i="5"/>
  <c r="D777" i="5"/>
  <c r="C777" i="5"/>
  <c r="T776" i="5"/>
  <c r="S776" i="5"/>
  <c r="R776" i="5"/>
  <c r="Q776" i="5"/>
  <c r="P776" i="5"/>
  <c r="O776" i="5"/>
  <c r="N776" i="5"/>
  <c r="M776" i="5"/>
  <c r="L776" i="5"/>
  <c r="K776" i="5"/>
  <c r="J776" i="5"/>
  <c r="I776" i="5"/>
  <c r="H776" i="5"/>
  <c r="G776" i="5"/>
  <c r="F776" i="5"/>
  <c r="E776" i="5"/>
  <c r="D776" i="5"/>
  <c r="C776" i="5"/>
  <c r="T775" i="5"/>
  <c r="S775" i="5"/>
  <c r="R775" i="5"/>
  <c r="Q775" i="5"/>
  <c r="P775" i="5"/>
  <c r="O775" i="5"/>
  <c r="N775" i="5"/>
  <c r="M775" i="5"/>
  <c r="L775" i="5"/>
  <c r="K775" i="5"/>
  <c r="J775" i="5"/>
  <c r="I775" i="5"/>
  <c r="H775" i="5"/>
  <c r="G775" i="5"/>
  <c r="F775" i="5"/>
  <c r="E775" i="5"/>
  <c r="D775" i="5"/>
  <c r="C775" i="5"/>
  <c r="T774" i="5"/>
  <c r="S774" i="5"/>
  <c r="R774" i="5"/>
  <c r="Q774" i="5"/>
  <c r="P774" i="5"/>
  <c r="O774" i="5"/>
  <c r="N774" i="5"/>
  <c r="M774" i="5"/>
  <c r="L774" i="5"/>
  <c r="K774" i="5"/>
  <c r="J774" i="5"/>
  <c r="I774" i="5"/>
  <c r="H774" i="5"/>
  <c r="G774" i="5"/>
  <c r="F774" i="5"/>
  <c r="E774" i="5"/>
  <c r="D774" i="5"/>
  <c r="C774" i="5"/>
  <c r="T773" i="5"/>
  <c r="S773" i="5"/>
  <c r="R773" i="5"/>
  <c r="Q773" i="5"/>
  <c r="P773" i="5"/>
  <c r="O773" i="5"/>
  <c r="N773" i="5"/>
  <c r="M773" i="5"/>
  <c r="L773" i="5"/>
  <c r="K773" i="5"/>
  <c r="J773" i="5"/>
  <c r="I773" i="5"/>
  <c r="H773" i="5"/>
  <c r="G773" i="5"/>
  <c r="F773" i="5"/>
  <c r="E773" i="5"/>
  <c r="D773" i="5"/>
  <c r="C773" i="5"/>
  <c r="T772" i="5"/>
  <c r="S772" i="5"/>
  <c r="R772" i="5"/>
  <c r="Q772" i="5"/>
  <c r="P772" i="5"/>
  <c r="O772" i="5"/>
  <c r="N772" i="5"/>
  <c r="M772" i="5"/>
  <c r="L772" i="5"/>
  <c r="K772" i="5"/>
  <c r="J772" i="5"/>
  <c r="I772" i="5"/>
  <c r="H772" i="5"/>
  <c r="G772" i="5"/>
  <c r="F772" i="5"/>
  <c r="E772" i="5"/>
  <c r="D772" i="5"/>
  <c r="C772" i="5"/>
  <c r="T771" i="5"/>
  <c r="S771" i="5"/>
  <c r="R771" i="5"/>
  <c r="Q771" i="5"/>
  <c r="P771" i="5"/>
  <c r="O771" i="5"/>
  <c r="N771" i="5"/>
  <c r="M771" i="5"/>
  <c r="L771" i="5"/>
  <c r="K771" i="5"/>
  <c r="J771" i="5"/>
  <c r="I771" i="5"/>
  <c r="H771" i="5"/>
  <c r="G771" i="5"/>
  <c r="F771" i="5"/>
  <c r="E771" i="5"/>
  <c r="D771" i="5"/>
  <c r="C771" i="5"/>
  <c r="T770" i="5"/>
  <c r="S770" i="5"/>
  <c r="R770" i="5"/>
  <c r="Q770" i="5"/>
  <c r="P770" i="5"/>
  <c r="O770" i="5"/>
  <c r="N770" i="5"/>
  <c r="M770" i="5"/>
  <c r="L770" i="5"/>
  <c r="K770" i="5"/>
  <c r="J770" i="5"/>
  <c r="I770" i="5"/>
  <c r="H770" i="5"/>
  <c r="G770" i="5"/>
  <c r="F770" i="5"/>
  <c r="E770" i="5"/>
  <c r="D770" i="5"/>
  <c r="C770" i="5"/>
  <c r="T769" i="5"/>
  <c r="S769" i="5"/>
  <c r="R769" i="5"/>
  <c r="Q769" i="5"/>
  <c r="P769" i="5"/>
  <c r="O769" i="5"/>
  <c r="N769" i="5"/>
  <c r="M769" i="5"/>
  <c r="L769" i="5"/>
  <c r="K769" i="5"/>
  <c r="J769" i="5"/>
  <c r="I769" i="5"/>
  <c r="H769" i="5"/>
  <c r="G769" i="5"/>
  <c r="F769" i="5"/>
  <c r="E769" i="5"/>
  <c r="D769" i="5"/>
  <c r="C769" i="5"/>
  <c r="T768" i="5"/>
  <c r="S768" i="5"/>
  <c r="R768" i="5"/>
  <c r="Q768" i="5"/>
  <c r="P768" i="5"/>
  <c r="O768" i="5"/>
  <c r="N768" i="5"/>
  <c r="M768" i="5"/>
  <c r="L768" i="5"/>
  <c r="K768" i="5"/>
  <c r="J768" i="5"/>
  <c r="I768" i="5"/>
  <c r="H768" i="5"/>
  <c r="G768" i="5"/>
  <c r="F768" i="5"/>
  <c r="E768" i="5"/>
  <c r="D768" i="5"/>
  <c r="C768" i="5"/>
  <c r="T767" i="5"/>
  <c r="S767" i="5"/>
  <c r="R767" i="5"/>
  <c r="Q767" i="5"/>
  <c r="P767" i="5"/>
  <c r="O767" i="5"/>
  <c r="N767" i="5"/>
  <c r="M767" i="5"/>
  <c r="L767" i="5"/>
  <c r="K767" i="5"/>
  <c r="J767" i="5"/>
  <c r="I767" i="5"/>
  <c r="H767" i="5"/>
  <c r="G767" i="5"/>
  <c r="F767" i="5"/>
  <c r="E767" i="5"/>
  <c r="D767" i="5"/>
  <c r="C767" i="5"/>
  <c r="T766" i="5"/>
  <c r="S766" i="5"/>
  <c r="R766" i="5"/>
  <c r="Q766" i="5"/>
  <c r="P766" i="5"/>
  <c r="O766" i="5"/>
  <c r="N766" i="5"/>
  <c r="M766" i="5"/>
  <c r="L766" i="5"/>
  <c r="K766" i="5"/>
  <c r="J766" i="5"/>
  <c r="I766" i="5"/>
  <c r="H766" i="5"/>
  <c r="G766" i="5"/>
  <c r="F766" i="5"/>
  <c r="E766" i="5"/>
  <c r="D766" i="5"/>
  <c r="C766" i="5"/>
  <c r="T765" i="5"/>
  <c r="S765" i="5"/>
  <c r="R765" i="5"/>
  <c r="Q765" i="5"/>
  <c r="P765" i="5"/>
  <c r="O765" i="5"/>
  <c r="N765" i="5"/>
  <c r="M765" i="5"/>
  <c r="L765" i="5"/>
  <c r="K765" i="5"/>
  <c r="J765" i="5"/>
  <c r="I765" i="5"/>
  <c r="H765" i="5"/>
  <c r="G765" i="5"/>
  <c r="F765" i="5"/>
  <c r="E765" i="5"/>
  <c r="D765" i="5"/>
  <c r="C765" i="5"/>
  <c r="T764" i="5"/>
  <c r="S764" i="5"/>
  <c r="R764" i="5"/>
  <c r="Q764" i="5"/>
  <c r="P764" i="5"/>
  <c r="O764" i="5"/>
  <c r="N764" i="5"/>
  <c r="M764" i="5"/>
  <c r="L764" i="5"/>
  <c r="K764" i="5"/>
  <c r="J764" i="5"/>
  <c r="I764" i="5"/>
  <c r="H764" i="5"/>
  <c r="G764" i="5"/>
  <c r="F764" i="5"/>
  <c r="E764" i="5"/>
  <c r="D764" i="5"/>
  <c r="C764" i="5"/>
  <c r="T763" i="5"/>
  <c r="S763" i="5"/>
  <c r="R763" i="5"/>
  <c r="Q763" i="5"/>
  <c r="P763" i="5"/>
  <c r="O763" i="5"/>
  <c r="N763" i="5"/>
  <c r="M763" i="5"/>
  <c r="L763" i="5"/>
  <c r="K763" i="5"/>
  <c r="J763" i="5"/>
  <c r="I763" i="5"/>
  <c r="H763" i="5"/>
  <c r="G763" i="5"/>
  <c r="F763" i="5"/>
  <c r="E763" i="5"/>
  <c r="D763" i="5"/>
  <c r="C763" i="5"/>
  <c r="T762" i="5"/>
  <c r="S762" i="5"/>
  <c r="R762" i="5"/>
  <c r="Q762" i="5"/>
  <c r="P762" i="5"/>
  <c r="O762" i="5"/>
  <c r="N762" i="5"/>
  <c r="M762" i="5"/>
  <c r="L762" i="5"/>
  <c r="K762" i="5"/>
  <c r="J762" i="5"/>
  <c r="I762" i="5"/>
  <c r="H762" i="5"/>
  <c r="G762" i="5"/>
  <c r="F762" i="5"/>
  <c r="E762" i="5"/>
  <c r="D762" i="5"/>
  <c r="C762" i="5"/>
  <c r="T761" i="5"/>
  <c r="S761" i="5"/>
  <c r="R761" i="5"/>
  <c r="Q761" i="5"/>
  <c r="P761" i="5"/>
  <c r="O761" i="5"/>
  <c r="N761" i="5"/>
  <c r="M761" i="5"/>
  <c r="L761" i="5"/>
  <c r="K761" i="5"/>
  <c r="J761" i="5"/>
  <c r="I761" i="5"/>
  <c r="H761" i="5"/>
  <c r="G761" i="5"/>
  <c r="F761" i="5"/>
  <c r="E761" i="5"/>
  <c r="D761" i="5"/>
  <c r="C761" i="5"/>
  <c r="T760" i="5"/>
  <c r="S760" i="5"/>
  <c r="R760" i="5"/>
  <c r="Q760" i="5"/>
  <c r="P760" i="5"/>
  <c r="O760" i="5"/>
  <c r="N760" i="5"/>
  <c r="M760" i="5"/>
  <c r="L760" i="5"/>
  <c r="K760" i="5"/>
  <c r="J760" i="5"/>
  <c r="I760" i="5"/>
  <c r="H760" i="5"/>
  <c r="G760" i="5"/>
  <c r="F760" i="5"/>
  <c r="E760" i="5"/>
  <c r="D760" i="5"/>
  <c r="C760" i="5"/>
  <c r="T759" i="5"/>
  <c r="S759" i="5"/>
  <c r="R759" i="5"/>
  <c r="Q759" i="5"/>
  <c r="P759" i="5"/>
  <c r="O759" i="5"/>
  <c r="N759" i="5"/>
  <c r="M759" i="5"/>
  <c r="L759" i="5"/>
  <c r="K759" i="5"/>
  <c r="J759" i="5"/>
  <c r="I759" i="5"/>
  <c r="H759" i="5"/>
  <c r="G759" i="5"/>
  <c r="F759" i="5"/>
  <c r="E759" i="5"/>
  <c r="D759" i="5"/>
  <c r="C759" i="5"/>
  <c r="T758" i="5"/>
  <c r="S758" i="5"/>
  <c r="R758" i="5"/>
  <c r="Q758" i="5"/>
  <c r="P758" i="5"/>
  <c r="O758" i="5"/>
  <c r="N758" i="5"/>
  <c r="M758" i="5"/>
  <c r="L758" i="5"/>
  <c r="K758" i="5"/>
  <c r="J758" i="5"/>
  <c r="I758" i="5"/>
  <c r="H758" i="5"/>
  <c r="G758" i="5"/>
  <c r="F758" i="5"/>
  <c r="E758" i="5"/>
  <c r="D758" i="5"/>
  <c r="C758" i="5"/>
  <c r="T757" i="5"/>
  <c r="S757" i="5"/>
  <c r="R757" i="5"/>
  <c r="Q757" i="5"/>
  <c r="P757" i="5"/>
  <c r="O757" i="5"/>
  <c r="N757" i="5"/>
  <c r="M757" i="5"/>
  <c r="L757" i="5"/>
  <c r="K757" i="5"/>
  <c r="J757" i="5"/>
  <c r="I757" i="5"/>
  <c r="H757" i="5"/>
  <c r="G757" i="5"/>
  <c r="F757" i="5"/>
  <c r="E757" i="5"/>
  <c r="D757" i="5"/>
  <c r="C757" i="5"/>
  <c r="T756" i="5"/>
  <c r="S756" i="5"/>
  <c r="R756" i="5"/>
  <c r="Q756" i="5"/>
  <c r="P756" i="5"/>
  <c r="O756" i="5"/>
  <c r="N756" i="5"/>
  <c r="M756" i="5"/>
  <c r="L756" i="5"/>
  <c r="K756" i="5"/>
  <c r="J756" i="5"/>
  <c r="I756" i="5"/>
  <c r="H756" i="5"/>
  <c r="G756" i="5"/>
  <c r="F756" i="5"/>
  <c r="E756" i="5"/>
  <c r="D756" i="5"/>
  <c r="C756" i="5"/>
  <c r="T755" i="5"/>
  <c r="S755" i="5"/>
  <c r="R755" i="5"/>
  <c r="Q755" i="5"/>
  <c r="P755" i="5"/>
  <c r="O755" i="5"/>
  <c r="N755" i="5"/>
  <c r="M755" i="5"/>
  <c r="L755" i="5"/>
  <c r="K755" i="5"/>
  <c r="J755" i="5"/>
  <c r="I755" i="5"/>
  <c r="H755" i="5"/>
  <c r="G755" i="5"/>
  <c r="F755" i="5"/>
  <c r="E755" i="5"/>
  <c r="D755" i="5"/>
  <c r="C755" i="5"/>
  <c r="T754" i="5"/>
  <c r="S754" i="5"/>
  <c r="R754" i="5"/>
  <c r="Q754" i="5"/>
  <c r="P754" i="5"/>
  <c r="O754" i="5"/>
  <c r="N754" i="5"/>
  <c r="M754" i="5"/>
  <c r="L754" i="5"/>
  <c r="K754" i="5"/>
  <c r="J754" i="5"/>
  <c r="I754" i="5"/>
  <c r="H754" i="5"/>
  <c r="G754" i="5"/>
  <c r="F754" i="5"/>
  <c r="E754" i="5"/>
  <c r="D754" i="5"/>
  <c r="C754" i="5"/>
  <c r="T753" i="5"/>
  <c r="S753" i="5"/>
  <c r="R753" i="5"/>
  <c r="Q753" i="5"/>
  <c r="P753" i="5"/>
  <c r="O753" i="5"/>
  <c r="N753" i="5"/>
  <c r="M753" i="5"/>
  <c r="L753" i="5"/>
  <c r="K753" i="5"/>
  <c r="J753" i="5"/>
  <c r="I753" i="5"/>
  <c r="H753" i="5"/>
  <c r="G753" i="5"/>
  <c r="F753" i="5"/>
  <c r="E753" i="5"/>
  <c r="D753" i="5"/>
  <c r="C753" i="5"/>
  <c r="T752" i="5"/>
  <c r="S752" i="5"/>
  <c r="R752" i="5"/>
  <c r="Q752" i="5"/>
  <c r="P752" i="5"/>
  <c r="O752" i="5"/>
  <c r="N752" i="5"/>
  <c r="M752" i="5"/>
  <c r="L752" i="5"/>
  <c r="K752" i="5"/>
  <c r="J752" i="5"/>
  <c r="I752" i="5"/>
  <c r="H752" i="5"/>
  <c r="G752" i="5"/>
  <c r="F752" i="5"/>
  <c r="E752" i="5"/>
  <c r="D752" i="5"/>
  <c r="C752" i="5"/>
  <c r="T751" i="5"/>
  <c r="S751" i="5"/>
  <c r="R751" i="5"/>
  <c r="Q751" i="5"/>
  <c r="P751" i="5"/>
  <c r="O751" i="5"/>
  <c r="N751" i="5"/>
  <c r="M751" i="5"/>
  <c r="L751" i="5"/>
  <c r="K751" i="5"/>
  <c r="J751" i="5"/>
  <c r="I751" i="5"/>
  <c r="H751" i="5"/>
  <c r="G751" i="5"/>
  <c r="F751" i="5"/>
  <c r="E751" i="5"/>
  <c r="D751" i="5"/>
  <c r="C751" i="5"/>
  <c r="T750" i="5"/>
  <c r="S750" i="5"/>
  <c r="R750" i="5"/>
  <c r="Q750" i="5"/>
  <c r="P750" i="5"/>
  <c r="O750" i="5"/>
  <c r="N750" i="5"/>
  <c r="M750" i="5"/>
  <c r="L750" i="5"/>
  <c r="K750" i="5"/>
  <c r="J750" i="5"/>
  <c r="I750" i="5"/>
  <c r="H750" i="5"/>
  <c r="G750" i="5"/>
  <c r="F750" i="5"/>
  <c r="E750" i="5"/>
  <c r="D750" i="5"/>
  <c r="C750" i="5"/>
  <c r="T749" i="5"/>
  <c r="S749" i="5"/>
  <c r="R749" i="5"/>
  <c r="Q749" i="5"/>
  <c r="P749" i="5"/>
  <c r="O749" i="5"/>
  <c r="N749" i="5"/>
  <c r="M749" i="5"/>
  <c r="L749" i="5"/>
  <c r="K749" i="5"/>
  <c r="J749" i="5"/>
  <c r="I749" i="5"/>
  <c r="H749" i="5"/>
  <c r="G749" i="5"/>
  <c r="F749" i="5"/>
  <c r="E749" i="5"/>
  <c r="D749" i="5"/>
  <c r="C749" i="5"/>
  <c r="T748" i="5"/>
  <c r="S748" i="5"/>
  <c r="R748" i="5"/>
  <c r="Q748" i="5"/>
  <c r="P748" i="5"/>
  <c r="O748" i="5"/>
  <c r="N748" i="5"/>
  <c r="M748" i="5"/>
  <c r="L748" i="5"/>
  <c r="K748" i="5"/>
  <c r="J748" i="5"/>
  <c r="I748" i="5"/>
  <c r="H748" i="5"/>
  <c r="G748" i="5"/>
  <c r="F748" i="5"/>
  <c r="E748" i="5"/>
  <c r="D748" i="5"/>
  <c r="C748" i="5"/>
  <c r="T747" i="5"/>
  <c r="S747" i="5"/>
  <c r="R747" i="5"/>
  <c r="Q747" i="5"/>
  <c r="P747" i="5"/>
  <c r="O747" i="5"/>
  <c r="N747" i="5"/>
  <c r="M747" i="5"/>
  <c r="L747" i="5"/>
  <c r="K747" i="5"/>
  <c r="J747" i="5"/>
  <c r="I747" i="5"/>
  <c r="H747" i="5"/>
  <c r="G747" i="5"/>
  <c r="F747" i="5"/>
  <c r="E747" i="5"/>
  <c r="D747" i="5"/>
  <c r="C747" i="5"/>
  <c r="T746" i="5"/>
  <c r="S746" i="5"/>
  <c r="R746" i="5"/>
  <c r="Q746" i="5"/>
  <c r="P746" i="5"/>
  <c r="O746" i="5"/>
  <c r="N746" i="5"/>
  <c r="M746" i="5"/>
  <c r="L746" i="5"/>
  <c r="K746" i="5"/>
  <c r="J746" i="5"/>
  <c r="I746" i="5"/>
  <c r="H746" i="5"/>
  <c r="G746" i="5"/>
  <c r="F746" i="5"/>
  <c r="E746" i="5"/>
  <c r="D746" i="5"/>
  <c r="C746" i="5"/>
  <c r="T745" i="5"/>
  <c r="S745" i="5"/>
  <c r="R745" i="5"/>
  <c r="Q745" i="5"/>
  <c r="P745" i="5"/>
  <c r="O745" i="5"/>
  <c r="N745" i="5"/>
  <c r="M745" i="5"/>
  <c r="L745" i="5"/>
  <c r="K745" i="5"/>
  <c r="J745" i="5"/>
  <c r="I745" i="5"/>
  <c r="H745" i="5"/>
  <c r="G745" i="5"/>
  <c r="F745" i="5"/>
  <c r="E745" i="5"/>
  <c r="D745" i="5"/>
  <c r="C745" i="5"/>
  <c r="T744" i="5"/>
  <c r="S744" i="5"/>
  <c r="R744" i="5"/>
  <c r="Q744" i="5"/>
  <c r="P744" i="5"/>
  <c r="O744" i="5"/>
  <c r="N744" i="5"/>
  <c r="M744" i="5"/>
  <c r="L744" i="5"/>
  <c r="K744" i="5"/>
  <c r="J744" i="5"/>
  <c r="I744" i="5"/>
  <c r="H744" i="5"/>
  <c r="G744" i="5"/>
  <c r="F744" i="5"/>
  <c r="E744" i="5"/>
  <c r="D744" i="5"/>
  <c r="C744" i="5"/>
  <c r="T743" i="5"/>
  <c r="S743" i="5"/>
  <c r="R743" i="5"/>
  <c r="Q743" i="5"/>
  <c r="P743" i="5"/>
  <c r="O743" i="5"/>
  <c r="N743" i="5"/>
  <c r="M743" i="5"/>
  <c r="L743" i="5"/>
  <c r="K743" i="5"/>
  <c r="J743" i="5"/>
  <c r="I743" i="5"/>
  <c r="H743" i="5"/>
  <c r="G743" i="5"/>
  <c r="F743" i="5"/>
  <c r="E743" i="5"/>
  <c r="D743" i="5"/>
  <c r="C743" i="5"/>
  <c r="T742" i="5"/>
  <c r="S742" i="5"/>
  <c r="R742" i="5"/>
  <c r="Q742" i="5"/>
  <c r="P742" i="5"/>
  <c r="O742" i="5"/>
  <c r="N742" i="5"/>
  <c r="M742" i="5"/>
  <c r="L742" i="5"/>
  <c r="K742" i="5"/>
  <c r="J742" i="5"/>
  <c r="I742" i="5"/>
  <c r="H742" i="5"/>
  <c r="G742" i="5"/>
  <c r="F742" i="5"/>
  <c r="E742" i="5"/>
  <c r="D742" i="5"/>
  <c r="C742" i="5"/>
  <c r="T741" i="5"/>
  <c r="S741" i="5"/>
  <c r="R741" i="5"/>
  <c r="Q741" i="5"/>
  <c r="P741" i="5"/>
  <c r="O741" i="5"/>
  <c r="N741" i="5"/>
  <c r="M741" i="5"/>
  <c r="L741" i="5"/>
  <c r="K741" i="5"/>
  <c r="J741" i="5"/>
  <c r="I741" i="5"/>
  <c r="H741" i="5"/>
  <c r="G741" i="5"/>
  <c r="F741" i="5"/>
  <c r="E741" i="5"/>
  <c r="D741" i="5"/>
  <c r="C741" i="5"/>
  <c r="T740" i="5"/>
  <c r="S740" i="5"/>
  <c r="R740" i="5"/>
  <c r="Q740" i="5"/>
  <c r="P740" i="5"/>
  <c r="O740" i="5"/>
  <c r="N740" i="5"/>
  <c r="M740" i="5"/>
  <c r="L740" i="5"/>
  <c r="K740" i="5"/>
  <c r="J740" i="5"/>
  <c r="I740" i="5"/>
  <c r="H740" i="5"/>
  <c r="G740" i="5"/>
  <c r="F740" i="5"/>
  <c r="E740" i="5"/>
  <c r="D740" i="5"/>
  <c r="C740" i="5"/>
  <c r="T739" i="5"/>
  <c r="S739" i="5"/>
  <c r="R739" i="5"/>
  <c r="Q739" i="5"/>
  <c r="P739" i="5"/>
  <c r="O739" i="5"/>
  <c r="N739" i="5"/>
  <c r="M739" i="5"/>
  <c r="L739" i="5"/>
  <c r="K739" i="5"/>
  <c r="J739" i="5"/>
  <c r="I739" i="5"/>
  <c r="H739" i="5"/>
  <c r="G739" i="5"/>
  <c r="F739" i="5"/>
  <c r="E739" i="5"/>
  <c r="D739" i="5"/>
  <c r="C739" i="5"/>
  <c r="T738" i="5"/>
  <c r="S738" i="5"/>
  <c r="R738" i="5"/>
  <c r="Q738" i="5"/>
  <c r="P738" i="5"/>
  <c r="O738" i="5"/>
  <c r="N738" i="5"/>
  <c r="M738" i="5"/>
  <c r="L738" i="5"/>
  <c r="K738" i="5"/>
  <c r="J738" i="5"/>
  <c r="I738" i="5"/>
  <c r="H738" i="5"/>
  <c r="G738" i="5"/>
  <c r="F738" i="5"/>
  <c r="E738" i="5"/>
  <c r="D738" i="5"/>
  <c r="C738" i="5"/>
  <c r="T737" i="5"/>
  <c r="S737" i="5"/>
  <c r="R737" i="5"/>
  <c r="Q737" i="5"/>
  <c r="P737" i="5"/>
  <c r="O737" i="5"/>
  <c r="N737" i="5"/>
  <c r="M737" i="5"/>
  <c r="L737" i="5"/>
  <c r="K737" i="5"/>
  <c r="J737" i="5"/>
  <c r="I737" i="5"/>
  <c r="H737" i="5"/>
  <c r="G737" i="5"/>
  <c r="F737" i="5"/>
  <c r="E737" i="5"/>
  <c r="D737" i="5"/>
  <c r="C737" i="5"/>
  <c r="T736" i="5"/>
  <c r="S736" i="5"/>
  <c r="R736" i="5"/>
  <c r="Q736" i="5"/>
  <c r="P736" i="5"/>
  <c r="O736" i="5"/>
  <c r="N736" i="5"/>
  <c r="M736" i="5"/>
  <c r="L736" i="5"/>
  <c r="K736" i="5"/>
  <c r="J736" i="5"/>
  <c r="I736" i="5"/>
  <c r="H736" i="5"/>
  <c r="G736" i="5"/>
  <c r="F736" i="5"/>
  <c r="E736" i="5"/>
  <c r="D736" i="5"/>
  <c r="C736" i="5"/>
  <c r="T735" i="5"/>
  <c r="S735" i="5"/>
  <c r="R735" i="5"/>
  <c r="Q735" i="5"/>
  <c r="P735" i="5"/>
  <c r="O735" i="5"/>
  <c r="N735" i="5"/>
  <c r="M735" i="5"/>
  <c r="L735" i="5"/>
  <c r="K735" i="5"/>
  <c r="J735" i="5"/>
  <c r="I735" i="5"/>
  <c r="H735" i="5"/>
  <c r="G735" i="5"/>
  <c r="F735" i="5"/>
  <c r="E735" i="5"/>
  <c r="D735" i="5"/>
  <c r="C735" i="5"/>
  <c r="T734" i="5"/>
  <c r="S734" i="5"/>
  <c r="R734" i="5"/>
  <c r="Q734" i="5"/>
  <c r="P734" i="5"/>
  <c r="O734" i="5"/>
  <c r="N734" i="5"/>
  <c r="M734" i="5"/>
  <c r="L734" i="5"/>
  <c r="K734" i="5"/>
  <c r="J734" i="5"/>
  <c r="I734" i="5"/>
  <c r="H734" i="5"/>
  <c r="G734" i="5"/>
  <c r="F734" i="5"/>
  <c r="E734" i="5"/>
  <c r="D734" i="5"/>
  <c r="C734" i="5"/>
  <c r="T733" i="5"/>
  <c r="S733" i="5"/>
  <c r="R733" i="5"/>
  <c r="Q733" i="5"/>
  <c r="P733" i="5"/>
  <c r="O733" i="5"/>
  <c r="N733" i="5"/>
  <c r="M733" i="5"/>
  <c r="L733" i="5"/>
  <c r="K733" i="5"/>
  <c r="J733" i="5"/>
  <c r="I733" i="5"/>
  <c r="H733" i="5"/>
  <c r="G733" i="5"/>
  <c r="F733" i="5"/>
  <c r="E733" i="5"/>
  <c r="D733" i="5"/>
  <c r="C733" i="5"/>
  <c r="T732" i="5"/>
  <c r="S732" i="5"/>
  <c r="R732" i="5"/>
  <c r="Q732" i="5"/>
  <c r="P732" i="5"/>
  <c r="O732" i="5"/>
  <c r="N732" i="5"/>
  <c r="M732" i="5"/>
  <c r="L732" i="5"/>
  <c r="K732" i="5"/>
  <c r="J732" i="5"/>
  <c r="I732" i="5"/>
  <c r="H732" i="5"/>
  <c r="G732" i="5"/>
  <c r="F732" i="5"/>
  <c r="E732" i="5"/>
  <c r="D732" i="5"/>
  <c r="C732" i="5"/>
  <c r="T731" i="5"/>
  <c r="S731" i="5"/>
  <c r="R731" i="5"/>
  <c r="Q731" i="5"/>
  <c r="P731" i="5"/>
  <c r="O731" i="5"/>
  <c r="N731" i="5"/>
  <c r="M731" i="5"/>
  <c r="L731" i="5"/>
  <c r="K731" i="5"/>
  <c r="J731" i="5"/>
  <c r="I731" i="5"/>
  <c r="H731" i="5"/>
  <c r="G731" i="5"/>
  <c r="F731" i="5"/>
  <c r="E731" i="5"/>
  <c r="D731" i="5"/>
  <c r="C731" i="5"/>
  <c r="T730" i="5"/>
  <c r="S730" i="5"/>
  <c r="R730" i="5"/>
  <c r="Q730" i="5"/>
  <c r="P730" i="5"/>
  <c r="O730" i="5"/>
  <c r="N730" i="5"/>
  <c r="M730" i="5"/>
  <c r="L730" i="5"/>
  <c r="K730" i="5"/>
  <c r="J730" i="5"/>
  <c r="I730" i="5"/>
  <c r="H730" i="5"/>
  <c r="G730" i="5"/>
  <c r="F730" i="5"/>
  <c r="E730" i="5"/>
  <c r="D730" i="5"/>
  <c r="C730" i="5"/>
  <c r="T729" i="5"/>
  <c r="S729" i="5"/>
  <c r="R729" i="5"/>
  <c r="Q729" i="5"/>
  <c r="P729" i="5"/>
  <c r="O729" i="5"/>
  <c r="N729" i="5"/>
  <c r="M729" i="5"/>
  <c r="L729" i="5"/>
  <c r="K729" i="5"/>
  <c r="J729" i="5"/>
  <c r="I729" i="5"/>
  <c r="H729" i="5"/>
  <c r="G729" i="5"/>
  <c r="F729" i="5"/>
  <c r="E729" i="5"/>
  <c r="D729" i="5"/>
  <c r="C729" i="5"/>
  <c r="T728" i="5"/>
  <c r="S728" i="5"/>
  <c r="R728" i="5"/>
  <c r="Q728" i="5"/>
  <c r="P728" i="5"/>
  <c r="O728" i="5"/>
  <c r="N728" i="5"/>
  <c r="M728" i="5"/>
  <c r="L728" i="5"/>
  <c r="K728" i="5"/>
  <c r="J728" i="5"/>
  <c r="I728" i="5"/>
  <c r="H728" i="5"/>
  <c r="G728" i="5"/>
  <c r="F728" i="5"/>
  <c r="E728" i="5"/>
  <c r="D728" i="5"/>
  <c r="C728" i="5"/>
  <c r="T727" i="5"/>
  <c r="S727" i="5"/>
  <c r="R727" i="5"/>
  <c r="Q727" i="5"/>
  <c r="P727" i="5"/>
  <c r="O727" i="5"/>
  <c r="N727" i="5"/>
  <c r="M727" i="5"/>
  <c r="L727" i="5"/>
  <c r="K727" i="5"/>
  <c r="J727" i="5"/>
  <c r="I727" i="5"/>
  <c r="H727" i="5"/>
  <c r="G727" i="5"/>
  <c r="F727" i="5"/>
  <c r="E727" i="5"/>
  <c r="D727" i="5"/>
  <c r="C727" i="5"/>
  <c r="T726" i="5"/>
  <c r="S726" i="5"/>
  <c r="R726" i="5"/>
  <c r="Q726" i="5"/>
  <c r="P726" i="5"/>
  <c r="O726" i="5"/>
  <c r="N726" i="5"/>
  <c r="M726" i="5"/>
  <c r="L726" i="5"/>
  <c r="K726" i="5"/>
  <c r="J726" i="5"/>
  <c r="I726" i="5"/>
  <c r="H726" i="5"/>
  <c r="G726" i="5"/>
  <c r="F726" i="5"/>
  <c r="E726" i="5"/>
  <c r="D726" i="5"/>
  <c r="C726" i="5"/>
  <c r="T725" i="5"/>
  <c r="S725" i="5"/>
  <c r="R725" i="5"/>
  <c r="Q725" i="5"/>
  <c r="P725" i="5"/>
  <c r="O725" i="5"/>
  <c r="N725" i="5"/>
  <c r="M725" i="5"/>
  <c r="L725" i="5"/>
  <c r="K725" i="5"/>
  <c r="J725" i="5"/>
  <c r="I725" i="5"/>
  <c r="H725" i="5"/>
  <c r="G725" i="5"/>
  <c r="F725" i="5"/>
  <c r="E725" i="5"/>
  <c r="D725" i="5"/>
  <c r="C725" i="5"/>
  <c r="T724" i="5"/>
  <c r="S724" i="5"/>
  <c r="R724" i="5"/>
  <c r="Q724" i="5"/>
  <c r="P724" i="5"/>
  <c r="O724" i="5"/>
  <c r="N724" i="5"/>
  <c r="M724" i="5"/>
  <c r="L724" i="5"/>
  <c r="K724" i="5"/>
  <c r="J724" i="5"/>
  <c r="I724" i="5"/>
  <c r="H724" i="5"/>
  <c r="G724" i="5"/>
  <c r="F724" i="5"/>
  <c r="E724" i="5"/>
  <c r="D724" i="5"/>
  <c r="C724" i="5"/>
  <c r="T723" i="5"/>
  <c r="S723" i="5"/>
  <c r="R723" i="5"/>
  <c r="Q723" i="5"/>
  <c r="P723" i="5"/>
  <c r="O723" i="5"/>
  <c r="N723" i="5"/>
  <c r="M723" i="5"/>
  <c r="L723" i="5"/>
  <c r="K723" i="5"/>
  <c r="J723" i="5"/>
  <c r="I723" i="5"/>
  <c r="H723" i="5"/>
  <c r="G723" i="5"/>
  <c r="F723" i="5"/>
  <c r="E723" i="5"/>
  <c r="D723" i="5"/>
  <c r="C723" i="5"/>
  <c r="T722" i="5"/>
  <c r="S722" i="5"/>
  <c r="R722" i="5"/>
  <c r="Q722" i="5"/>
  <c r="P722" i="5"/>
  <c r="O722" i="5"/>
  <c r="N722" i="5"/>
  <c r="M722" i="5"/>
  <c r="L722" i="5"/>
  <c r="K722" i="5"/>
  <c r="J722" i="5"/>
  <c r="I722" i="5"/>
  <c r="H722" i="5"/>
  <c r="G722" i="5"/>
  <c r="F722" i="5"/>
  <c r="E722" i="5"/>
  <c r="D722" i="5"/>
  <c r="C722" i="5"/>
  <c r="T721" i="5"/>
  <c r="S721" i="5"/>
  <c r="R721" i="5"/>
  <c r="Q721" i="5"/>
  <c r="P721" i="5"/>
  <c r="O721" i="5"/>
  <c r="N721" i="5"/>
  <c r="M721" i="5"/>
  <c r="L721" i="5"/>
  <c r="K721" i="5"/>
  <c r="J721" i="5"/>
  <c r="I721" i="5"/>
  <c r="H721" i="5"/>
  <c r="G721" i="5"/>
  <c r="F721" i="5"/>
  <c r="E721" i="5"/>
  <c r="D721" i="5"/>
  <c r="C721" i="5"/>
  <c r="T720" i="5"/>
  <c r="S720" i="5"/>
  <c r="R720" i="5"/>
  <c r="Q720" i="5"/>
  <c r="P720" i="5"/>
  <c r="O720" i="5"/>
  <c r="N720" i="5"/>
  <c r="M720" i="5"/>
  <c r="L720" i="5"/>
  <c r="K720" i="5"/>
  <c r="J720" i="5"/>
  <c r="I720" i="5"/>
  <c r="H720" i="5"/>
  <c r="G720" i="5"/>
  <c r="F720" i="5"/>
  <c r="E720" i="5"/>
  <c r="D720" i="5"/>
  <c r="C720" i="5"/>
  <c r="T719" i="5"/>
  <c r="S719" i="5"/>
  <c r="R719" i="5"/>
  <c r="Q719" i="5"/>
  <c r="P719" i="5"/>
  <c r="O719" i="5"/>
  <c r="N719" i="5"/>
  <c r="M719" i="5"/>
  <c r="L719" i="5"/>
  <c r="K719" i="5"/>
  <c r="J719" i="5"/>
  <c r="I719" i="5"/>
  <c r="H719" i="5"/>
  <c r="G719" i="5"/>
  <c r="F719" i="5"/>
  <c r="E719" i="5"/>
  <c r="D719" i="5"/>
  <c r="C719" i="5"/>
  <c r="T718" i="5"/>
  <c r="S718" i="5"/>
  <c r="R718" i="5"/>
  <c r="Q718" i="5"/>
  <c r="P718" i="5"/>
  <c r="O718" i="5"/>
  <c r="N718" i="5"/>
  <c r="M718" i="5"/>
  <c r="L718" i="5"/>
  <c r="K718" i="5"/>
  <c r="J718" i="5"/>
  <c r="I718" i="5"/>
  <c r="H718" i="5"/>
  <c r="G718" i="5"/>
  <c r="F718" i="5"/>
  <c r="E718" i="5"/>
  <c r="D718" i="5"/>
  <c r="C718" i="5"/>
  <c r="T717" i="5"/>
  <c r="S717" i="5"/>
  <c r="R717" i="5"/>
  <c r="Q717" i="5"/>
  <c r="P717" i="5"/>
  <c r="O717" i="5"/>
  <c r="N717" i="5"/>
  <c r="M717" i="5"/>
  <c r="L717" i="5"/>
  <c r="K717" i="5"/>
  <c r="J717" i="5"/>
  <c r="I717" i="5"/>
  <c r="H717" i="5"/>
  <c r="G717" i="5"/>
  <c r="F717" i="5"/>
  <c r="E717" i="5"/>
  <c r="D717" i="5"/>
  <c r="C717" i="5"/>
  <c r="T716" i="5"/>
  <c r="S716" i="5"/>
  <c r="R716" i="5"/>
  <c r="Q716" i="5"/>
  <c r="P716" i="5"/>
  <c r="O716" i="5"/>
  <c r="N716" i="5"/>
  <c r="M716" i="5"/>
  <c r="L716" i="5"/>
  <c r="K716" i="5"/>
  <c r="J716" i="5"/>
  <c r="I716" i="5"/>
  <c r="H716" i="5"/>
  <c r="G716" i="5"/>
  <c r="F716" i="5"/>
  <c r="E716" i="5"/>
  <c r="D716" i="5"/>
  <c r="C716" i="5"/>
  <c r="T715" i="5"/>
  <c r="S715" i="5"/>
  <c r="R715" i="5"/>
  <c r="Q715" i="5"/>
  <c r="P715" i="5"/>
  <c r="O715" i="5"/>
  <c r="N715" i="5"/>
  <c r="M715" i="5"/>
  <c r="L715" i="5"/>
  <c r="K715" i="5"/>
  <c r="J715" i="5"/>
  <c r="I715" i="5"/>
  <c r="H715" i="5"/>
  <c r="G715" i="5"/>
  <c r="F715" i="5"/>
  <c r="E715" i="5"/>
  <c r="D715" i="5"/>
  <c r="C715" i="5"/>
  <c r="T714" i="5"/>
  <c r="S714" i="5"/>
  <c r="R714" i="5"/>
  <c r="Q714" i="5"/>
  <c r="P714" i="5"/>
  <c r="O714" i="5"/>
  <c r="N714" i="5"/>
  <c r="M714" i="5"/>
  <c r="L714" i="5"/>
  <c r="K714" i="5"/>
  <c r="J714" i="5"/>
  <c r="I714" i="5"/>
  <c r="H714" i="5"/>
  <c r="G714" i="5"/>
  <c r="F714" i="5"/>
  <c r="E714" i="5"/>
  <c r="D714" i="5"/>
  <c r="C714" i="5"/>
  <c r="T713" i="5"/>
  <c r="S713" i="5"/>
  <c r="R713" i="5"/>
  <c r="Q713" i="5"/>
  <c r="P713" i="5"/>
  <c r="O713" i="5"/>
  <c r="N713" i="5"/>
  <c r="M713" i="5"/>
  <c r="L713" i="5"/>
  <c r="K713" i="5"/>
  <c r="J713" i="5"/>
  <c r="I713" i="5"/>
  <c r="H713" i="5"/>
  <c r="G713" i="5"/>
  <c r="F713" i="5"/>
  <c r="E713" i="5"/>
  <c r="D713" i="5"/>
  <c r="C713" i="5"/>
  <c r="T712" i="5"/>
  <c r="S712" i="5"/>
  <c r="R712" i="5"/>
  <c r="Q712" i="5"/>
  <c r="P712" i="5"/>
  <c r="O712" i="5"/>
  <c r="N712" i="5"/>
  <c r="M712" i="5"/>
  <c r="L712" i="5"/>
  <c r="K712" i="5"/>
  <c r="J712" i="5"/>
  <c r="I712" i="5"/>
  <c r="H712" i="5"/>
  <c r="G712" i="5"/>
  <c r="F712" i="5"/>
  <c r="E712" i="5"/>
  <c r="D712" i="5"/>
  <c r="C712" i="5"/>
  <c r="T711" i="5"/>
  <c r="S711" i="5"/>
  <c r="R711" i="5"/>
  <c r="Q711" i="5"/>
  <c r="P711" i="5"/>
  <c r="O711" i="5"/>
  <c r="N711" i="5"/>
  <c r="M711" i="5"/>
  <c r="L711" i="5"/>
  <c r="K711" i="5"/>
  <c r="J711" i="5"/>
  <c r="I711" i="5"/>
  <c r="H711" i="5"/>
  <c r="G711" i="5"/>
  <c r="F711" i="5"/>
  <c r="E711" i="5"/>
  <c r="D711" i="5"/>
  <c r="C711" i="5"/>
  <c r="T710" i="5"/>
  <c r="S710" i="5"/>
  <c r="R710" i="5"/>
  <c r="Q710" i="5"/>
  <c r="P710" i="5"/>
  <c r="O710" i="5"/>
  <c r="N710" i="5"/>
  <c r="M710" i="5"/>
  <c r="L710" i="5"/>
  <c r="K710" i="5"/>
  <c r="J710" i="5"/>
  <c r="I710" i="5"/>
  <c r="H710" i="5"/>
  <c r="G710" i="5"/>
  <c r="F710" i="5"/>
  <c r="E710" i="5"/>
  <c r="D710" i="5"/>
  <c r="C710" i="5"/>
  <c r="T709" i="5"/>
  <c r="S709" i="5"/>
  <c r="R709" i="5"/>
  <c r="Q709" i="5"/>
  <c r="P709" i="5"/>
  <c r="O709" i="5"/>
  <c r="N709" i="5"/>
  <c r="M709" i="5"/>
  <c r="L709" i="5"/>
  <c r="K709" i="5"/>
  <c r="J709" i="5"/>
  <c r="I709" i="5"/>
  <c r="H709" i="5"/>
  <c r="G709" i="5"/>
  <c r="F709" i="5"/>
  <c r="E709" i="5"/>
  <c r="D709" i="5"/>
  <c r="C709" i="5"/>
  <c r="T708" i="5"/>
  <c r="S708" i="5"/>
  <c r="R708" i="5"/>
  <c r="Q708" i="5"/>
  <c r="P708" i="5"/>
  <c r="O708" i="5"/>
  <c r="N708" i="5"/>
  <c r="M708" i="5"/>
  <c r="L708" i="5"/>
  <c r="K708" i="5"/>
  <c r="J708" i="5"/>
  <c r="I708" i="5"/>
  <c r="H708" i="5"/>
  <c r="G708" i="5"/>
  <c r="F708" i="5"/>
  <c r="E708" i="5"/>
  <c r="D708" i="5"/>
  <c r="C708" i="5"/>
  <c r="T707" i="5"/>
  <c r="S707" i="5"/>
  <c r="R707" i="5"/>
  <c r="Q707" i="5"/>
  <c r="P707" i="5"/>
  <c r="O707" i="5"/>
  <c r="N707" i="5"/>
  <c r="M707" i="5"/>
  <c r="L707" i="5"/>
  <c r="K707" i="5"/>
  <c r="J707" i="5"/>
  <c r="I707" i="5"/>
  <c r="H707" i="5"/>
  <c r="G707" i="5"/>
  <c r="F707" i="5"/>
  <c r="E707" i="5"/>
  <c r="D707" i="5"/>
  <c r="C707" i="5"/>
  <c r="T706" i="5"/>
  <c r="S706" i="5"/>
  <c r="R706" i="5"/>
  <c r="Q706" i="5"/>
  <c r="P706" i="5"/>
  <c r="O706" i="5"/>
  <c r="N706" i="5"/>
  <c r="M706" i="5"/>
  <c r="L706" i="5"/>
  <c r="K706" i="5"/>
  <c r="J706" i="5"/>
  <c r="I706" i="5"/>
  <c r="H706" i="5"/>
  <c r="G706" i="5"/>
  <c r="F706" i="5"/>
  <c r="E706" i="5"/>
  <c r="D706" i="5"/>
  <c r="C706" i="5"/>
  <c r="T705" i="5"/>
  <c r="S705" i="5"/>
  <c r="R705" i="5"/>
  <c r="Q705" i="5"/>
  <c r="P705" i="5"/>
  <c r="O705" i="5"/>
  <c r="N705" i="5"/>
  <c r="M705" i="5"/>
  <c r="L705" i="5"/>
  <c r="K705" i="5"/>
  <c r="J705" i="5"/>
  <c r="I705" i="5"/>
  <c r="H705" i="5"/>
  <c r="G705" i="5"/>
  <c r="F705" i="5"/>
  <c r="E705" i="5"/>
  <c r="D705" i="5"/>
  <c r="C705" i="5"/>
  <c r="T704" i="5"/>
  <c r="S704" i="5"/>
  <c r="R704" i="5"/>
  <c r="Q704" i="5"/>
  <c r="P704" i="5"/>
  <c r="O704" i="5"/>
  <c r="N704" i="5"/>
  <c r="M704" i="5"/>
  <c r="L704" i="5"/>
  <c r="K704" i="5"/>
  <c r="J704" i="5"/>
  <c r="I704" i="5"/>
  <c r="H704" i="5"/>
  <c r="G704" i="5"/>
  <c r="F704" i="5"/>
  <c r="E704" i="5"/>
  <c r="D704" i="5"/>
  <c r="C704" i="5"/>
  <c r="T703" i="5"/>
  <c r="S703" i="5"/>
  <c r="R703" i="5"/>
  <c r="Q703" i="5"/>
  <c r="P703" i="5"/>
  <c r="O703" i="5"/>
  <c r="N703" i="5"/>
  <c r="M703" i="5"/>
  <c r="L703" i="5"/>
  <c r="K703" i="5"/>
  <c r="J703" i="5"/>
  <c r="I703" i="5"/>
  <c r="H703" i="5"/>
  <c r="G703" i="5"/>
  <c r="F703" i="5"/>
  <c r="E703" i="5"/>
  <c r="D703" i="5"/>
  <c r="C703" i="5"/>
  <c r="T702" i="5"/>
  <c r="S702" i="5"/>
  <c r="R702" i="5"/>
  <c r="Q702" i="5"/>
  <c r="P702" i="5"/>
  <c r="O702" i="5"/>
  <c r="N702" i="5"/>
  <c r="M702" i="5"/>
  <c r="L702" i="5"/>
  <c r="K702" i="5"/>
  <c r="J702" i="5"/>
  <c r="I702" i="5"/>
  <c r="H702" i="5"/>
  <c r="G702" i="5"/>
  <c r="F702" i="5"/>
  <c r="E702" i="5"/>
  <c r="D702" i="5"/>
  <c r="C702" i="5"/>
  <c r="T701" i="5"/>
  <c r="S701" i="5"/>
  <c r="R701" i="5"/>
  <c r="Q701" i="5"/>
  <c r="P701" i="5"/>
  <c r="O701" i="5"/>
  <c r="N701" i="5"/>
  <c r="M701" i="5"/>
  <c r="L701" i="5"/>
  <c r="K701" i="5"/>
  <c r="J701" i="5"/>
  <c r="I701" i="5"/>
  <c r="H701" i="5"/>
  <c r="G701" i="5"/>
  <c r="F701" i="5"/>
  <c r="E701" i="5"/>
  <c r="D701" i="5"/>
  <c r="C701" i="5"/>
  <c r="T700" i="5"/>
  <c r="S700" i="5"/>
  <c r="R700" i="5"/>
  <c r="Q700" i="5"/>
  <c r="P700" i="5"/>
  <c r="O700" i="5"/>
  <c r="N700" i="5"/>
  <c r="M700" i="5"/>
  <c r="L700" i="5"/>
  <c r="K700" i="5"/>
  <c r="J700" i="5"/>
  <c r="I700" i="5"/>
  <c r="H700" i="5"/>
  <c r="G700" i="5"/>
  <c r="F700" i="5"/>
  <c r="E700" i="5"/>
  <c r="D700" i="5"/>
  <c r="C700" i="5"/>
  <c r="T699" i="5"/>
  <c r="S699" i="5"/>
  <c r="R699" i="5"/>
  <c r="Q699" i="5"/>
  <c r="P699" i="5"/>
  <c r="O699" i="5"/>
  <c r="N699" i="5"/>
  <c r="M699" i="5"/>
  <c r="L699" i="5"/>
  <c r="K699" i="5"/>
  <c r="J699" i="5"/>
  <c r="I699" i="5"/>
  <c r="H699" i="5"/>
  <c r="G699" i="5"/>
  <c r="F699" i="5"/>
  <c r="E699" i="5"/>
  <c r="D699" i="5"/>
  <c r="C699" i="5"/>
  <c r="T698" i="5"/>
  <c r="S698" i="5"/>
  <c r="R698" i="5"/>
  <c r="Q698" i="5"/>
  <c r="P698" i="5"/>
  <c r="O698" i="5"/>
  <c r="N698" i="5"/>
  <c r="M698" i="5"/>
  <c r="L698" i="5"/>
  <c r="K698" i="5"/>
  <c r="J698" i="5"/>
  <c r="I698" i="5"/>
  <c r="H698" i="5"/>
  <c r="G698" i="5"/>
  <c r="F698" i="5"/>
  <c r="E698" i="5"/>
  <c r="D698" i="5"/>
  <c r="C698" i="5"/>
  <c r="T697" i="5"/>
  <c r="S697" i="5"/>
  <c r="R697" i="5"/>
  <c r="Q697" i="5"/>
  <c r="P697" i="5"/>
  <c r="O697" i="5"/>
  <c r="N697" i="5"/>
  <c r="M697" i="5"/>
  <c r="L697" i="5"/>
  <c r="K697" i="5"/>
  <c r="J697" i="5"/>
  <c r="I697" i="5"/>
  <c r="H697" i="5"/>
  <c r="G697" i="5"/>
  <c r="F697" i="5"/>
  <c r="E697" i="5"/>
  <c r="D697" i="5"/>
  <c r="C697" i="5"/>
  <c r="T696" i="5"/>
  <c r="S696" i="5"/>
  <c r="R696" i="5"/>
  <c r="Q696" i="5"/>
  <c r="P696" i="5"/>
  <c r="O696" i="5"/>
  <c r="N696" i="5"/>
  <c r="M696" i="5"/>
  <c r="L696" i="5"/>
  <c r="K696" i="5"/>
  <c r="J696" i="5"/>
  <c r="I696" i="5"/>
  <c r="H696" i="5"/>
  <c r="G696" i="5"/>
  <c r="F696" i="5"/>
  <c r="E696" i="5"/>
  <c r="D696" i="5"/>
  <c r="C696" i="5"/>
  <c r="T695" i="5"/>
  <c r="S695" i="5"/>
  <c r="R695" i="5"/>
  <c r="Q695" i="5"/>
  <c r="P695" i="5"/>
  <c r="O695" i="5"/>
  <c r="N695" i="5"/>
  <c r="M695" i="5"/>
  <c r="L695" i="5"/>
  <c r="K695" i="5"/>
  <c r="J695" i="5"/>
  <c r="I695" i="5"/>
  <c r="H695" i="5"/>
  <c r="G695" i="5"/>
  <c r="F695" i="5"/>
  <c r="E695" i="5"/>
  <c r="D695" i="5"/>
  <c r="C695" i="5"/>
  <c r="T694" i="5"/>
  <c r="S694" i="5"/>
  <c r="R694" i="5"/>
  <c r="Q694" i="5"/>
  <c r="P694" i="5"/>
  <c r="O694" i="5"/>
  <c r="N694" i="5"/>
  <c r="M694" i="5"/>
  <c r="L694" i="5"/>
  <c r="K694" i="5"/>
  <c r="J694" i="5"/>
  <c r="I694" i="5"/>
  <c r="H694" i="5"/>
  <c r="G694" i="5"/>
  <c r="F694" i="5"/>
  <c r="E694" i="5"/>
  <c r="D694" i="5"/>
  <c r="C694" i="5"/>
  <c r="T693" i="5"/>
  <c r="S693" i="5"/>
  <c r="R693" i="5"/>
  <c r="Q693" i="5"/>
  <c r="P693" i="5"/>
  <c r="O693" i="5"/>
  <c r="N693" i="5"/>
  <c r="M693" i="5"/>
  <c r="L693" i="5"/>
  <c r="K693" i="5"/>
  <c r="J693" i="5"/>
  <c r="I693" i="5"/>
  <c r="H693" i="5"/>
  <c r="G693" i="5"/>
  <c r="F693" i="5"/>
  <c r="E693" i="5"/>
  <c r="D693" i="5"/>
  <c r="C693" i="5"/>
  <c r="T692" i="5"/>
  <c r="S692" i="5"/>
  <c r="R692" i="5"/>
  <c r="Q692" i="5"/>
  <c r="P692" i="5"/>
  <c r="O692" i="5"/>
  <c r="N692" i="5"/>
  <c r="M692" i="5"/>
  <c r="L692" i="5"/>
  <c r="K692" i="5"/>
  <c r="J692" i="5"/>
  <c r="I692" i="5"/>
  <c r="H692" i="5"/>
  <c r="G692" i="5"/>
  <c r="F692" i="5"/>
  <c r="E692" i="5"/>
  <c r="D692" i="5"/>
  <c r="C692" i="5"/>
  <c r="T691" i="5"/>
  <c r="S691" i="5"/>
  <c r="R691" i="5"/>
  <c r="Q691" i="5"/>
  <c r="P691" i="5"/>
  <c r="O691" i="5"/>
  <c r="N691" i="5"/>
  <c r="M691" i="5"/>
  <c r="L691" i="5"/>
  <c r="K691" i="5"/>
  <c r="J691" i="5"/>
  <c r="I691" i="5"/>
  <c r="H691" i="5"/>
  <c r="G691" i="5"/>
  <c r="F691" i="5"/>
  <c r="E691" i="5"/>
  <c r="D691" i="5"/>
  <c r="C691" i="5"/>
  <c r="T690" i="5"/>
  <c r="S690" i="5"/>
  <c r="R690" i="5"/>
  <c r="Q690" i="5"/>
  <c r="P690" i="5"/>
  <c r="O690" i="5"/>
  <c r="N690" i="5"/>
  <c r="M690" i="5"/>
  <c r="L690" i="5"/>
  <c r="K690" i="5"/>
  <c r="J690" i="5"/>
  <c r="I690" i="5"/>
  <c r="H690" i="5"/>
  <c r="G690" i="5"/>
  <c r="F690" i="5"/>
  <c r="E690" i="5"/>
  <c r="D690" i="5"/>
  <c r="C690" i="5"/>
  <c r="T689" i="5"/>
  <c r="S689" i="5"/>
  <c r="R689" i="5"/>
  <c r="Q689" i="5"/>
  <c r="P689" i="5"/>
  <c r="O689" i="5"/>
  <c r="N689" i="5"/>
  <c r="M689" i="5"/>
  <c r="L689" i="5"/>
  <c r="K689" i="5"/>
  <c r="J689" i="5"/>
  <c r="I689" i="5"/>
  <c r="H689" i="5"/>
  <c r="G689" i="5"/>
  <c r="F689" i="5"/>
  <c r="E689" i="5"/>
  <c r="D689" i="5"/>
  <c r="C689" i="5"/>
  <c r="T688" i="5"/>
  <c r="S688" i="5"/>
  <c r="R688" i="5"/>
  <c r="Q688" i="5"/>
  <c r="P688" i="5"/>
  <c r="O688" i="5"/>
  <c r="N688" i="5"/>
  <c r="M688" i="5"/>
  <c r="L688" i="5"/>
  <c r="K688" i="5"/>
  <c r="J688" i="5"/>
  <c r="I688" i="5"/>
  <c r="H688" i="5"/>
  <c r="G688" i="5"/>
  <c r="F688" i="5"/>
  <c r="E688" i="5"/>
  <c r="D688" i="5"/>
  <c r="C688" i="5"/>
  <c r="T687" i="5"/>
  <c r="S687" i="5"/>
  <c r="R687" i="5"/>
  <c r="Q687" i="5"/>
  <c r="P687" i="5"/>
  <c r="O687" i="5"/>
  <c r="N687" i="5"/>
  <c r="M687" i="5"/>
  <c r="L687" i="5"/>
  <c r="K687" i="5"/>
  <c r="J687" i="5"/>
  <c r="I687" i="5"/>
  <c r="H687" i="5"/>
  <c r="G687" i="5"/>
  <c r="F687" i="5"/>
  <c r="E687" i="5"/>
  <c r="D687" i="5"/>
  <c r="C687" i="5"/>
  <c r="T686" i="5"/>
  <c r="S686" i="5"/>
  <c r="R686" i="5"/>
  <c r="Q686" i="5"/>
  <c r="P686" i="5"/>
  <c r="O686" i="5"/>
  <c r="N686" i="5"/>
  <c r="M686" i="5"/>
  <c r="L686" i="5"/>
  <c r="K686" i="5"/>
  <c r="J686" i="5"/>
  <c r="I686" i="5"/>
  <c r="H686" i="5"/>
  <c r="G686" i="5"/>
  <c r="F686" i="5"/>
  <c r="E686" i="5"/>
  <c r="D686" i="5"/>
  <c r="C686" i="5"/>
  <c r="T685" i="5"/>
  <c r="S685" i="5"/>
  <c r="R685" i="5"/>
  <c r="Q685" i="5"/>
  <c r="P685" i="5"/>
  <c r="O685" i="5"/>
  <c r="N685" i="5"/>
  <c r="M685" i="5"/>
  <c r="L685" i="5"/>
  <c r="K685" i="5"/>
  <c r="J685" i="5"/>
  <c r="I685" i="5"/>
  <c r="H685" i="5"/>
  <c r="G685" i="5"/>
  <c r="F685" i="5"/>
  <c r="E685" i="5"/>
  <c r="D685" i="5"/>
  <c r="C685" i="5"/>
  <c r="T684" i="5"/>
  <c r="S684" i="5"/>
  <c r="R684" i="5"/>
  <c r="Q684" i="5"/>
  <c r="P684" i="5"/>
  <c r="O684" i="5"/>
  <c r="N684" i="5"/>
  <c r="M684" i="5"/>
  <c r="L684" i="5"/>
  <c r="K684" i="5"/>
  <c r="J684" i="5"/>
  <c r="I684" i="5"/>
  <c r="H684" i="5"/>
  <c r="G684" i="5"/>
  <c r="F684" i="5"/>
  <c r="E684" i="5"/>
  <c r="D684" i="5"/>
  <c r="C684" i="5"/>
  <c r="T683" i="5"/>
  <c r="S683" i="5"/>
  <c r="R683" i="5"/>
  <c r="Q683" i="5"/>
  <c r="P683" i="5"/>
  <c r="O683" i="5"/>
  <c r="N683" i="5"/>
  <c r="M683" i="5"/>
  <c r="L683" i="5"/>
  <c r="K683" i="5"/>
  <c r="J683" i="5"/>
  <c r="I683" i="5"/>
  <c r="H683" i="5"/>
  <c r="G683" i="5"/>
  <c r="F683" i="5"/>
  <c r="E683" i="5"/>
  <c r="D683" i="5"/>
  <c r="C683" i="5"/>
  <c r="T682" i="5"/>
  <c r="S682" i="5"/>
  <c r="R682" i="5"/>
  <c r="Q682" i="5"/>
  <c r="P682" i="5"/>
  <c r="O682" i="5"/>
  <c r="N682" i="5"/>
  <c r="M682" i="5"/>
  <c r="L682" i="5"/>
  <c r="K682" i="5"/>
  <c r="J682" i="5"/>
  <c r="I682" i="5"/>
  <c r="H682" i="5"/>
  <c r="G682" i="5"/>
  <c r="F682" i="5"/>
  <c r="E682" i="5"/>
  <c r="D682" i="5"/>
  <c r="C682" i="5"/>
  <c r="T681" i="5"/>
  <c r="S681" i="5"/>
  <c r="R681" i="5"/>
  <c r="Q681" i="5"/>
  <c r="P681" i="5"/>
  <c r="O681" i="5"/>
  <c r="N681" i="5"/>
  <c r="M681" i="5"/>
  <c r="L681" i="5"/>
  <c r="K681" i="5"/>
  <c r="J681" i="5"/>
  <c r="I681" i="5"/>
  <c r="H681" i="5"/>
  <c r="G681" i="5"/>
  <c r="F681" i="5"/>
  <c r="E681" i="5"/>
  <c r="D681" i="5"/>
  <c r="C681" i="5"/>
  <c r="T680" i="5"/>
  <c r="S680" i="5"/>
  <c r="R680" i="5"/>
  <c r="Q680" i="5"/>
  <c r="P680" i="5"/>
  <c r="O680" i="5"/>
  <c r="N680" i="5"/>
  <c r="M680" i="5"/>
  <c r="L680" i="5"/>
  <c r="K680" i="5"/>
  <c r="J680" i="5"/>
  <c r="I680" i="5"/>
  <c r="H680" i="5"/>
  <c r="G680" i="5"/>
  <c r="F680" i="5"/>
  <c r="E680" i="5"/>
  <c r="D680" i="5"/>
  <c r="C680" i="5"/>
  <c r="T679" i="5"/>
  <c r="S679" i="5"/>
  <c r="R679" i="5"/>
  <c r="Q679" i="5"/>
  <c r="P679" i="5"/>
  <c r="O679" i="5"/>
  <c r="N679" i="5"/>
  <c r="M679" i="5"/>
  <c r="L679" i="5"/>
  <c r="K679" i="5"/>
  <c r="J679" i="5"/>
  <c r="I679" i="5"/>
  <c r="H679" i="5"/>
  <c r="G679" i="5"/>
  <c r="F679" i="5"/>
  <c r="E679" i="5"/>
  <c r="D679" i="5"/>
  <c r="C679" i="5"/>
  <c r="T678" i="5"/>
  <c r="S678" i="5"/>
  <c r="R678" i="5"/>
  <c r="Q678" i="5"/>
  <c r="P678" i="5"/>
  <c r="O678" i="5"/>
  <c r="N678" i="5"/>
  <c r="M678" i="5"/>
  <c r="L678" i="5"/>
  <c r="K678" i="5"/>
  <c r="J678" i="5"/>
  <c r="I678" i="5"/>
  <c r="H678" i="5"/>
  <c r="G678" i="5"/>
  <c r="F678" i="5"/>
  <c r="E678" i="5"/>
  <c r="D678" i="5"/>
  <c r="C678" i="5"/>
  <c r="T677" i="5"/>
  <c r="S677" i="5"/>
  <c r="R677" i="5"/>
  <c r="Q677" i="5"/>
  <c r="P677" i="5"/>
  <c r="O677" i="5"/>
  <c r="N677" i="5"/>
  <c r="M677" i="5"/>
  <c r="L677" i="5"/>
  <c r="K677" i="5"/>
  <c r="J677" i="5"/>
  <c r="I677" i="5"/>
  <c r="H677" i="5"/>
  <c r="G677" i="5"/>
  <c r="F677" i="5"/>
  <c r="E677" i="5"/>
  <c r="D677" i="5"/>
  <c r="C677" i="5"/>
  <c r="T676" i="5"/>
  <c r="S676" i="5"/>
  <c r="R676" i="5"/>
  <c r="Q676" i="5"/>
  <c r="P676" i="5"/>
  <c r="O676" i="5"/>
  <c r="N676" i="5"/>
  <c r="M676" i="5"/>
  <c r="L676" i="5"/>
  <c r="K676" i="5"/>
  <c r="J676" i="5"/>
  <c r="I676" i="5"/>
  <c r="H676" i="5"/>
  <c r="G676" i="5"/>
  <c r="F676" i="5"/>
  <c r="E676" i="5"/>
  <c r="D676" i="5"/>
  <c r="C676" i="5"/>
  <c r="T675" i="5"/>
  <c r="S675" i="5"/>
  <c r="R675" i="5"/>
  <c r="Q675" i="5"/>
  <c r="P675" i="5"/>
  <c r="O675" i="5"/>
  <c r="N675" i="5"/>
  <c r="M675" i="5"/>
  <c r="L675" i="5"/>
  <c r="K675" i="5"/>
  <c r="J675" i="5"/>
  <c r="I675" i="5"/>
  <c r="H675" i="5"/>
  <c r="G675" i="5"/>
  <c r="F675" i="5"/>
  <c r="E675" i="5"/>
  <c r="D675" i="5"/>
  <c r="C675" i="5"/>
  <c r="T674" i="5"/>
  <c r="S674" i="5"/>
  <c r="R674" i="5"/>
  <c r="Q674" i="5"/>
  <c r="P674" i="5"/>
  <c r="O674" i="5"/>
  <c r="N674" i="5"/>
  <c r="M674" i="5"/>
  <c r="L674" i="5"/>
  <c r="K674" i="5"/>
  <c r="J674" i="5"/>
  <c r="I674" i="5"/>
  <c r="H674" i="5"/>
  <c r="G674" i="5"/>
  <c r="F674" i="5"/>
  <c r="E674" i="5"/>
  <c r="D674" i="5"/>
  <c r="C674" i="5"/>
  <c r="T673" i="5"/>
  <c r="S673" i="5"/>
  <c r="R673" i="5"/>
  <c r="Q673" i="5"/>
  <c r="P673" i="5"/>
  <c r="O673" i="5"/>
  <c r="N673" i="5"/>
  <c r="M673" i="5"/>
  <c r="L673" i="5"/>
  <c r="K673" i="5"/>
  <c r="J673" i="5"/>
  <c r="I673" i="5"/>
  <c r="H673" i="5"/>
  <c r="G673" i="5"/>
  <c r="F673" i="5"/>
  <c r="E673" i="5"/>
  <c r="D673" i="5"/>
  <c r="C673" i="5"/>
  <c r="T672" i="5"/>
  <c r="S672" i="5"/>
  <c r="R672" i="5"/>
  <c r="Q672" i="5"/>
  <c r="P672" i="5"/>
  <c r="O672" i="5"/>
  <c r="N672" i="5"/>
  <c r="M672" i="5"/>
  <c r="L672" i="5"/>
  <c r="K672" i="5"/>
  <c r="J672" i="5"/>
  <c r="I672" i="5"/>
  <c r="H672" i="5"/>
  <c r="G672" i="5"/>
  <c r="F672" i="5"/>
  <c r="E672" i="5"/>
  <c r="D672" i="5"/>
  <c r="C672" i="5"/>
  <c r="T671" i="5"/>
  <c r="S671" i="5"/>
  <c r="R671" i="5"/>
  <c r="Q671" i="5"/>
  <c r="P671" i="5"/>
  <c r="O671" i="5"/>
  <c r="N671" i="5"/>
  <c r="M671" i="5"/>
  <c r="L671" i="5"/>
  <c r="K671" i="5"/>
  <c r="J671" i="5"/>
  <c r="I671" i="5"/>
  <c r="H671" i="5"/>
  <c r="G671" i="5"/>
  <c r="F671" i="5"/>
  <c r="E671" i="5"/>
  <c r="D671" i="5"/>
  <c r="C671" i="5"/>
  <c r="T670" i="5"/>
  <c r="S670" i="5"/>
  <c r="R670" i="5"/>
  <c r="Q670" i="5"/>
  <c r="P670" i="5"/>
  <c r="O670" i="5"/>
  <c r="N670" i="5"/>
  <c r="M670" i="5"/>
  <c r="L670" i="5"/>
  <c r="K670" i="5"/>
  <c r="J670" i="5"/>
  <c r="I670" i="5"/>
  <c r="H670" i="5"/>
  <c r="G670" i="5"/>
  <c r="F670" i="5"/>
  <c r="E670" i="5"/>
  <c r="D670" i="5"/>
  <c r="C670" i="5"/>
  <c r="T669" i="5"/>
  <c r="S669" i="5"/>
  <c r="R669" i="5"/>
  <c r="Q669" i="5"/>
  <c r="P669" i="5"/>
  <c r="O669" i="5"/>
  <c r="N669" i="5"/>
  <c r="M669" i="5"/>
  <c r="L669" i="5"/>
  <c r="K669" i="5"/>
  <c r="J669" i="5"/>
  <c r="I669" i="5"/>
  <c r="H669" i="5"/>
  <c r="G669" i="5"/>
  <c r="F669" i="5"/>
  <c r="E669" i="5"/>
  <c r="D669" i="5"/>
  <c r="C669" i="5"/>
  <c r="T668" i="5"/>
  <c r="S668" i="5"/>
  <c r="R668" i="5"/>
  <c r="Q668" i="5"/>
  <c r="P668" i="5"/>
  <c r="O668" i="5"/>
  <c r="N668" i="5"/>
  <c r="M668" i="5"/>
  <c r="L668" i="5"/>
  <c r="K668" i="5"/>
  <c r="J668" i="5"/>
  <c r="I668" i="5"/>
  <c r="H668" i="5"/>
  <c r="G668" i="5"/>
  <c r="F668" i="5"/>
  <c r="E668" i="5"/>
  <c r="D668" i="5"/>
  <c r="C668" i="5"/>
  <c r="T667" i="5"/>
  <c r="S667" i="5"/>
  <c r="R667" i="5"/>
  <c r="Q667" i="5"/>
  <c r="P667" i="5"/>
  <c r="O667" i="5"/>
  <c r="N667" i="5"/>
  <c r="M667" i="5"/>
  <c r="L667" i="5"/>
  <c r="K667" i="5"/>
  <c r="J667" i="5"/>
  <c r="I667" i="5"/>
  <c r="H667" i="5"/>
  <c r="G667" i="5"/>
  <c r="F667" i="5"/>
  <c r="E667" i="5"/>
  <c r="D667" i="5"/>
  <c r="C667" i="5"/>
  <c r="T666" i="5"/>
  <c r="S666" i="5"/>
  <c r="R666" i="5"/>
  <c r="Q666" i="5"/>
  <c r="P666" i="5"/>
  <c r="O666" i="5"/>
  <c r="N666" i="5"/>
  <c r="M666" i="5"/>
  <c r="L666" i="5"/>
  <c r="K666" i="5"/>
  <c r="J666" i="5"/>
  <c r="I666" i="5"/>
  <c r="H666" i="5"/>
  <c r="G666" i="5"/>
  <c r="F666" i="5"/>
  <c r="E666" i="5"/>
  <c r="D666" i="5"/>
  <c r="C666" i="5"/>
  <c r="T665" i="5"/>
  <c r="S665" i="5"/>
  <c r="R665" i="5"/>
  <c r="Q665" i="5"/>
  <c r="P665" i="5"/>
  <c r="O665" i="5"/>
  <c r="N665" i="5"/>
  <c r="M665" i="5"/>
  <c r="L665" i="5"/>
  <c r="K665" i="5"/>
  <c r="J665" i="5"/>
  <c r="I665" i="5"/>
  <c r="H665" i="5"/>
  <c r="G665" i="5"/>
  <c r="F665" i="5"/>
  <c r="E665" i="5"/>
  <c r="D665" i="5"/>
  <c r="C665" i="5"/>
  <c r="T664" i="5"/>
  <c r="S664" i="5"/>
  <c r="R664" i="5"/>
  <c r="Q664" i="5"/>
  <c r="P664" i="5"/>
  <c r="O664" i="5"/>
  <c r="N664" i="5"/>
  <c r="M664" i="5"/>
  <c r="L664" i="5"/>
  <c r="K664" i="5"/>
  <c r="J664" i="5"/>
  <c r="I664" i="5"/>
  <c r="H664" i="5"/>
  <c r="G664" i="5"/>
  <c r="F664" i="5"/>
  <c r="E664" i="5"/>
  <c r="D664" i="5"/>
  <c r="C664" i="5"/>
  <c r="T663" i="5"/>
  <c r="S663" i="5"/>
  <c r="R663" i="5"/>
  <c r="Q663" i="5"/>
  <c r="P663" i="5"/>
  <c r="O663" i="5"/>
  <c r="N663" i="5"/>
  <c r="M663" i="5"/>
  <c r="L663" i="5"/>
  <c r="K663" i="5"/>
  <c r="J663" i="5"/>
  <c r="I663" i="5"/>
  <c r="H663" i="5"/>
  <c r="G663" i="5"/>
  <c r="F663" i="5"/>
  <c r="E663" i="5"/>
  <c r="D663" i="5"/>
  <c r="C663" i="5"/>
  <c r="T662" i="5"/>
  <c r="S662" i="5"/>
  <c r="R662" i="5"/>
  <c r="Q662" i="5"/>
  <c r="P662" i="5"/>
  <c r="O662" i="5"/>
  <c r="N662" i="5"/>
  <c r="M662" i="5"/>
  <c r="L662" i="5"/>
  <c r="K662" i="5"/>
  <c r="J662" i="5"/>
  <c r="I662" i="5"/>
  <c r="H662" i="5"/>
  <c r="G662" i="5"/>
  <c r="F662" i="5"/>
  <c r="E662" i="5"/>
  <c r="D662" i="5"/>
  <c r="C662" i="5"/>
  <c r="T661" i="5"/>
  <c r="S661" i="5"/>
  <c r="R661" i="5"/>
  <c r="Q661" i="5"/>
  <c r="P661" i="5"/>
  <c r="O661" i="5"/>
  <c r="N661" i="5"/>
  <c r="M661" i="5"/>
  <c r="L661" i="5"/>
  <c r="K661" i="5"/>
  <c r="J661" i="5"/>
  <c r="I661" i="5"/>
  <c r="H661" i="5"/>
  <c r="G661" i="5"/>
  <c r="F661" i="5"/>
  <c r="E661" i="5"/>
  <c r="D661" i="5"/>
  <c r="C661" i="5"/>
  <c r="T660" i="5"/>
  <c r="S660" i="5"/>
  <c r="R660" i="5"/>
  <c r="Q660" i="5"/>
  <c r="P660" i="5"/>
  <c r="O660" i="5"/>
  <c r="N660" i="5"/>
  <c r="M660" i="5"/>
  <c r="L660" i="5"/>
  <c r="K660" i="5"/>
  <c r="J660" i="5"/>
  <c r="I660" i="5"/>
  <c r="H660" i="5"/>
  <c r="G660" i="5"/>
  <c r="F660" i="5"/>
  <c r="E660" i="5"/>
  <c r="D660" i="5"/>
  <c r="C660" i="5"/>
  <c r="T659" i="5"/>
  <c r="S659" i="5"/>
  <c r="R659" i="5"/>
  <c r="Q659" i="5"/>
  <c r="P659" i="5"/>
  <c r="O659" i="5"/>
  <c r="N659" i="5"/>
  <c r="M659" i="5"/>
  <c r="L659" i="5"/>
  <c r="K659" i="5"/>
  <c r="J659" i="5"/>
  <c r="I659" i="5"/>
  <c r="H659" i="5"/>
  <c r="G659" i="5"/>
  <c r="F659" i="5"/>
  <c r="E659" i="5"/>
  <c r="D659" i="5"/>
  <c r="C659" i="5"/>
  <c r="T658" i="5"/>
  <c r="S658" i="5"/>
  <c r="R658" i="5"/>
  <c r="Q658" i="5"/>
  <c r="P658" i="5"/>
  <c r="O658" i="5"/>
  <c r="N658" i="5"/>
  <c r="M658" i="5"/>
  <c r="L658" i="5"/>
  <c r="K658" i="5"/>
  <c r="J658" i="5"/>
  <c r="I658" i="5"/>
  <c r="H658" i="5"/>
  <c r="G658" i="5"/>
  <c r="F658" i="5"/>
  <c r="E658" i="5"/>
  <c r="D658" i="5"/>
  <c r="C658" i="5"/>
  <c r="T657" i="5"/>
  <c r="S657" i="5"/>
  <c r="R657" i="5"/>
  <c r="Q657" i="5"/>
  <c r="P657" i="5"/>
  <c r="O657" i="5"/>
  <c r="N657" i="5"/>
  <c r="M657" i="5"/>
  <c r="L657" i="5"/>
  <c r="K657" i="5"/>
  <c r="J657" i="5"/>
  <c r="I657" i="5"/>
  <c r="H657" i="5"/>
  <c r="G657" i="5"/>
  <c r="F657" i="5"/>
  <c r="E657" i="5"/>
  <c r="D657" i="5"/>
  <c r="C657" i="5"/>
  <c r="T656" i="5"/>
  <c r="S656" i="5"/>
  <c r="R656" i="5"/>
  <c r="Q656" i="5"/>
  <c r="P656" i="5"/>
  <c r="O656" i="5"/>
  <c r="N656" i="5"/>
  <c r="M656" i="5"/>
  <c r="L656" i="5"/>
  <c r="K656" i="5"/>
  <c r="J656" i="5"/>
  <c r="I656" i="5"/>
  <c r="H656" i="5"/>
  <c r="G656" i="5"/>
  <c r="F656" i="5"/>
  <c r="E656" i="5"/>
  <c r="D656" i="5"/>
  <c r="C656" i="5"/>
  <c r="T655" i="5"/>
  <c r="S655" i="5"/>
  <c r="R655" i="5"/>
  <c r="Q655" i="5"/>
  <c r="P655" i="5"/>
  <c r="O655" i="5"/>
  <c r="N655" i="5"/>
  <c r="M655" i="5"/>
  <c r="L655" i="5"/>
  <c r="K655" i="5"/>
  <c r="J655" i="5"/>
  <c r="I655" i="5"/>
  <c r="H655" i="5"/>
  <c r="G655" i="5"/>
  <c r="F655" i="5"/>
  <c r="E655" i="5"/>
  <c r="D655" i="5"/>
  <c r="C655" i="5"/>
  <c r="T654" i="5"/>
  <c r="S654" i="5"/>
  <c r="R654" i="5"/>
  <c r="Q654" i="5"/>
  <c r="P654" i="5"/>
  <c r="O654" i="5"/>
  <c r="N654" i="5"/>
  <c r="M654" i="5"/>
  <c r="L654" i="5"/>
  <c r="K654" i="5"/>
  <c r="J654" i="5"/>
  <c r="I654" i="5"/>
  <c r="H654" i="5"/>
  <c r="G654" i="5"/>
  <c r="F654" i="5"/>
  <c r="E654" i="5"/>
  <c r="D654" i="5"/>
  <c r="C654" i="5"/>
  <c r="T653" i="5"/>
  <c r="S653" i="5"/>
  <c r="R653" i="5"/>
  <c r="Q653" i="5"/>
  <c r="P653" i="5"/>
  <c r="O653" i="5"/>
  <c r="N653" i="5"/>
  <c r="M653" i="5"/>
  <c r="L653" i="5"/>
  <c r="K653" i="5"/>
  <c r="J653" i="5"/>
  <c r="I653" i="5"/>
  <c r="H653" i="5"/>
  <c r="G653" i="5"/>
  <c r="F653" i="5"/>
  <c r="E653" i="5"/>
  <c r="D653" i="5"/>
  <c r="C653" i="5"/>
  <c r="T652" i="5"/>
  <c r="S652" i="5"/>
  <c r="R652" i="5"/>
  <c r="Q652" i="5"/>
  <c r="P652" i="5"/>
  <c r="O652" i="5"/>
  <c r="N652" i="5"/>
  <c r="M652" i="5"/>
  <c r="L652" i="5"/>
  <c r="K652" i="5"/>
  <c r="J652" i="5"/>
  <c r="I652" i="5"/>
  <c r="H652" i="5"/>
  <c r="G652" i="5"/>
  <c r="F652" i="5"/>
  <c r="E652" i="5"/>
  <c r="D652" i="5"/>
  <c r="C652" i="5"/>
  <c r="T651" i="5"/>
  <c r="S651" i="5"/>
  <c r="R651" i="5"/>
  <c r="Q651" i="5"/>
  <c r="P651" i="5"/>
  <c r="O651" i="5"/>
  <c r="N651" i="5"/>
  <c r="M651" i="5"/>
  <c r="L651" i="5"/>
  <c r="K651" i="5"/>
  <c r="J651" i="5"/>
  <c r="I651" i="5"/>
  <c r="H651" i="5"/>
  <c r="G651" i="5"/>
  <c r="F651" i="5"/>
  <c r="E651" i="5"/>
  <c r="D651" i="5"/>
  <c r="C651" i="5"/>
  <c r="T650" i="5"/>
  <c r="S650" i="5"/>
  <c r="R650" i="5"/>
  <c r="Q650" i="5"/>
  <c r="P650" i="5"/>
  <c r="O650" i="5"/>
  <c r="N650" i="5"/>
  <c r="M650" i="5"/>
  <c r="L650" i="5"/>
  <c r="K650" i="5"/>
  <c r="J650" i="5"/>
  <c r="I650" i="5"/>
  <c r="H650" i="5"/>
  <c r="G650" i="5"/>
  <c r="F650" i="5"/>
  <c r="E650" i="5"/>
  <c r="D650" i="5"/>
  <c r="C650" i="5"/>
  <c r="T649" i="5"/>
  <c r="S649" i="5"/>
  <c r="R649" i="5"/>
  <c r="Q649" i="5"/>
  <c r="P649" i="5"/>
  <c r="O649" i="5"/>
  <c r="N649" i="5"/>
  <c r="M649" i="5"/>
  <c r="L649" i="5"/>
  <c r="K649" i="5"/>
  <c r="J649" i="5"/>
  <c r="I649" i="5"/>
  <c r="H649" i="5"/>
  <c r="G649" i="5"/>
  <c r="F649" i="5"/>
  <c r="E649" i="5"/>
  <c r="D649" i="5"/>
  <c r="C649" i="5"/>
  <c r="T648" i="5"/>
  <c r="S648" i="5"/>
  <c r="R648" i="5"/>
  <c r="Q648" i="5"/>
  <c r="P648" i="5"/>
  <c r="O648" i="5"/>
  <c r="N648" i="5"/>
  <c r="M648" i="5"/>
  <c r="L648" i="5"/>
  <c r="K648" i="5"/>
  <c r="J648" i="5"/>
  <c r="I648" i="5"/>
  <c r="H648" i="5"/>
  <c r="G648" i="5"/>
  <c r="F648" i="5"/>
  <c r="E648" i="5"/>
  <c r="D648" i="5"/>
  <c r="C648" i="5"/>
  <c r="T647" i="5"/>
  <c r="S647" i="5"/>
  <c r="R647" i="5"/>
  <c r="Q647" i="5"/>
  <c r="P647" i="5"/>
  <c r="O647" i="5"/>
  <c r="N647" i="5"/>
  <c r="M647" i="5"/>
  <c r="L647" i="5"/>
  <c r="K647" i="5"/>
  <c r="J647" i="5"/>
  <c r="I647" i="5"/>
  <c r="H647" i="5"/>
  <c r="G647" i="5"/>
  <c r="F647" i="5"/>
  <c r="E647" i="5"/>
  <c r="D647" i="5"/>
  <c r="C647" i="5"/>
  <c r="T646" i="5"/>
  <c r="S646" i="5"/>
  <c r="R646" i="5"/>
  <c r="Q646" i="5"/>
  <c r="P646" i="5"/>
  <c r="O646" i="5"/>
  <c r="N646" i="5"/>
  <c r="M646" i="5"/>
  <c r="L646" i="5"/>
  <c r="K646" i="5"/>
  <c r="J646" i="5"/>
  <c r="I646" i="5"/>
  <c r="H646" i="5"/>
  <c r="G646" i="5"/>
  <c r="F646" i="5"/>
  <c r="E646" i="5"/>
  <c r="D646" i="5"/>
  <c r="C646" i="5"/>
  <c r="T645" i="5"/>
  <c r="S645" i="5"/>
  <c r="R645" i="5"/>
  <c r="Q645" i="5"/>
  <c r="P645" i="5"/>
  <c r="O645" i="5"/>
  <c r="N645" i="5"/>
  <c r="M645" i="5"/>
  <c r="L645" i="5"/>
  <c r="K645" i="5"/>
  <c r="J645" i="5"/>
  <c r="I645" i="5"/>
  <c r="H645" i="5"/>
  <c r="G645" i="5"/>
  <c r="F645" i="5"/>
  <c r="E645" i="5"/>
  <c r="D645" i="5"/>
  <c r="C645" i="5"/>
  <c r="T644" i="5"/>
  <c r="S644" i="5"/>
  <c r="R644" i="5"/>
  <c r="Q644" i="5"/>
  <c r="P644" i="5"/>
  <c r="O644" i="5"/>
  <c r="N644" i="5"/>
  <c r="M644" i="5"/>
  <c r="L644" i="5"/>
  <c r="K644" i="5"/>
  <c r="J644" i="5"/>
  <c r="I644" i="5"/>
  <c r="H644" i="5"/>
  <c r="G644" i="5"/>
  <c r="F644" i="5"/>
  <c r="E644" i="5"/>
  <c r="D644" i="5"/>
  <c r="C644" i="5"/>
  <c r="T643" i="5"/>
  <c r="S643" i="5"/>
  <c r="R643" i="5"/>
  <c r="Q643" i="5"/>
  <c r="P643" i="5"/>
  <c r="O643" i="5"/>
  <c r="N643" i="5"/>
  <c r="M643" i="5"/>
  <c r="L643" i="5"/>
  <c r="K643" i="5"/>
  <c r="J643" i="5"/>
  <c r="I643" i="5"/>
  <c r="H643" i="5"/>
  <c r="G643" i="5"/>
  <c r="F643" i="5"/>
  <c r="E643" i="5"/>
  <c r="D643" i="5"/>
  <c r="C643" i="5"/>
  <c r="T642" i="5"/>
  <c r="S642" i="5"/>
  <c r="R642" i="5"/>
  <c r="Q642" i="5"/>
  <c r="P642" i="5"/>
  <c r="O642" i="5"/>
  <c r="N642" i="5"/>
  <c r="M642" i="5"/>
  <c r="L642" i="5"/>
  <c r="K642" i="5"/>
  <c r="J642" i="5"/>
  <c r="I642" i="5"/>
  <c r="H642" i="5"/>
  <c r="G642" i="5"/>
  <c r="F642" i="5"/>
  <c r="E642" i="5"/>
  <c r="D642" i="5"/>
  <c r="C642" i="5"/>
  <c r="T641" i="5"/>
  <c r="S641" i="5"/>
  <c r="R641" i="5"/>
  <c r="Q641" i="5"/>
  <c r="P641" i="5"/>
  <c r="O641" i="5"/>
  <c r="N641" i="5"/>
  <c r="M641" i="5"/>
  <c r="L641" i="5"/>
  <c r="K641" i="5"/>
  <c r="J641" i="5"/>
  <c r="I641" i="5"/>
  <c r="H641" i="5"/>
  <c r="G641" i="5"/>
  <c r="F641" i="5"/>
  <c r="E641" i="5"/>
  <c r="D641" i="5"/>
  <c r="C641" i="5"/>
  <c r="T640" i="5"/>
  <c r="S640" i="5"/>
  <c r="R640" i="5"/>
  <c r="Q640" i="5"/>
  <c r="P640" i="5"/>
  <c r="O640" i="5"/>
  <c r="N640" i="5"/>
  <c r="M640" i="5"/>
  <c r="L640" i="5"/>
  <c r="K640" i="5"/>
  <c r="J640" i="5"/>
  <c r="I640" i="5"/>
  <c r="H640" i="5"/>
  <c r="G640" i="5"/>
  <c r="F640" i="5"/>
  <c r="E640" i="5"/>
  <c r="D640" i="5"/>
  <c r="C640" i="5"/>
  <c r="T639" i="5"/>
  <c r="S639" i="5"/>
  <c r="R639" i="5"/>
  <c r="Q639" i="5"/>
  <c r="P639" i="5"/>
  <c r="O639" i="5"/>
  <c r="N639" i="5"/>
  <c r="M639" i="5"/>
  <c r="L639" i="5"/>
  <c r="K639" i="5"/>
  <c r="J639" i="5"/>
  <c r="I639" i="5"/>
  <c r="H639" i="5"/>
  <c r="G639" i="5"/>
  <c r="F639" i="5"/>
  <c r="E639" i="5"/>
  <c r="D639" i="5"/>
  <c r="C639" i="5"/>
  <c r="T638" i="5"/>
  <c r="S638" i="5"/>
  <c r="R638" i="5"/>
  <c r="Q638" i="5"/>
  <c r="P638" i="5"/>
  <c r="O638" i="5"/>
  <c r="N638" i="5"/>
  <c r="M638" i="5"/>
  <c r="L638" i="5"/>
  <c r="K638" i="5"/>
  <c r="J638" i="5"/>
  <c r="I638" i="5"/>
  <c r="H638" i="5"/>
  <c r="G638" i="5"/>
  <c r="F638" i="5"/>
  <c r="E638" i="5"/>
  <c r="D638" i="5"/>
  <c r="C638" i="5"/>
  <c r="T637" i="5"/>
  <c r="S637" i="5"/>
  <c r="R637" i="5"/>
  <c r="Q637" i="5"/>
  <c r="P637" i="5"/>
  <c r="O637" i="5"/>
  <c r="N637" i="5"/>
  <c r="M637" i="5"/>
  <c r="L637" i="5"/>
  <c r="K637" i="5"/>
  <c r="J637" i="5"/>
  <c r="I637" i="5"/>
  <c r="H637" i="5"/>
  <c r="G637" i="5"/>
  <c r="F637" i="5"/>
  <c r="E637" i="5"/>
  <c r="D637" i="5"/>
  <c r="C637" i="5"/>
  <c r="T636" i="5"/>
  <c r="S636" i="5"/>
  <c r="R636" i="5"/>
  <c r="Q636" i="5"/>
  <c r="P636" i="5"/>
  <c r="O636" i="5"/>
  <c r="N636" i="5"/>
  <c r="M636" i="5"/>
  <c r="L636" i="5"/>
  <c r="K636" i="5"/>
  <c r="J636" i="5"/>
  <c r="I636" i="5"/>
  <c r="H636" i="5"/>
  <c r="G636" i="5"/>
  <c r="F636" i="5"/>
  <c r="E636" i="5"/>
  <c r="D636" i="5"/>
  <c r="C636" i="5"/>
  <c r="T635" i="5"/>
  <c r="S635" i="5"/>
  <c r="R635" i="5"/>
  <c r="Q635" i="5"/>
  <c r="P635" i="5"/>
  <c r="O635" i="5"/>
  <c r="N635" i="5"/>
  <c r="M635" i="5"/>
  <c r="L635" i="5"/>
  <c r="K635" i="5"/>
  <c r="J635" i="5"/>
  <c r="I635" i="5"/>
  <c r="H635" i="5"/>
  <c r="G635" i="5"/>
  <c r="F635" i="5"/>
  <c r="E635" i="5"/>
  <c r="D635" i="5"/>
  <c r="C635" i="5"/>
  <c r="T634" i="5"/>
  <c r="S634" i="5"/>
  <c r="R634" i="5"/>
  <c r="Q634" i="5"/>
  <c r="P634" i="5"/>
  <c r="O634" i="5"/>
  <c r="N634" i="5"/>
  <c r="M634" i="5"/>
  <c r="L634" i="5"/>
  <c r="K634" i="5"/>
  <c r="J634" i="5"/>
  <c r="I634" i="5"/>
  <c r="H634" i="5"/>
  <c r="G634" i="5"/>
  <c r="F634" i="5"/>
  <c r="E634" i="5"/>
  <c r="D634" i="5"/>
  <c r="C634" i="5"/>
  <c r="T633" i="5"/>
  <c r="S633" i="5"/>
  <c r="R633" i="5"/>
  <c r="Q633" i="5"/>
  <c r="P633" i="5"/>
  <c r="O633" i="5"/>
  <c r="N633" i="5"/>
  <c r="M633" i="5"/>
  <c r="L633" i="5"/>
  <c r="K633" i="5"/>
  <c r="J633" i="5"/>
  <c r="I633" i="5"/>
  <c r="H633" i="5"/>
  <c r="G633" i="5"/>
  <c r="F633" i="5"/>
  <c r="E633" i="5"/>
  <c r="D633" i="5"/>
  <c r="C633" i="5"/>
  <c r="T632" i="5"/>
  <c r="S632" i="5"/>
  <c r="R632" i="5"/>
  <c r="Q632" i="5"/>
  <c r="P632" i="5"/>
  <c r="O632" i="5"/>
  <c r="N632" i="5"/>
  <c r="M632" i="5"/>
  <c r="L632" i="5"/>
  <c r="K632" i="5"/>
  <c r="J632" i="5"/>
  <c r="I632" i="5"/>
  <c r="H632" i="5"/>
  <c r="G632" i="5"/>
  <c r="F632" i="5"/>
  <c r="E632" i="5"/>
  <c r="D632" i="5"/>
  <c r="C632" i="5"/>
  <c r="T631" i="5"/>
  <c r="S631" i="5"/>
  <c r="R631" i="5"/>
  <c r="Q631" i="5"/>
  <c r="P631" i="5"/>
  <c r="O631" i="5"/>
  <c r="N631" i="5"/>
  <c r="M631" i="5"/>
  <c r="L631" i="5"/>
  <c r="K631" i="5"/>
  <c r="J631" i="5"/>
  <c r="I631" i="5"/>
  <c r="H631" i="5"/>
  <c r="G631" i="5"/>
  <c r="F631" i="5"/>
  <c r="E631" i="5"/>
  <c r="D631" i="5"/>
  <c r="C631" i="5"/>
  <c r="T630" i="5"/>
  <c r="S630" i="5"/>
  <c r="R630" i="5"/>
  <c r="Q630" i="5"/>
  <c r="P630" i="5"/>
  <c r="O630" i="5"/>
  <c r="N630" i="5"/>
  <c r="M630" i="5"/>
  <c r="L630" i="5"/>
  <c r="K630" i="5"/>
  <c r="J630" i="5"/>
  <c r="I630" i="5"/>
  <c r="H630" i="5"/>
  <c r="G630" i="5"/>
  <c r="F630" i="5"/>
  <c r="E630" i="5"/>
  <c r="D630" i="5"/>
  <c r="C630" i="5"/>
  <c r="T629" i="5"/>
  <c r="S629" i="5"/>
  <c r="R629" i="5"/>
  <c r="Q629" i="5"/>
  <c r="P629" i="5"/>
  <c r="O629" i="5"/>
  <c r="N629" i="5"/>
  <c r="M629" i="5"/>
  <c r="L629" i="5"/>
  <c r="K629" i="5"/>
  <c r="J629" i="5"/>
  <c r="I629" i="5"/>
  <c r="H629" i="5"/>
  <c r="G629" i="5"/>
  <c r="F629" i="5"/>
  <c r="E629" i="5"/>
  <c r="D629" i="5"/>
  <c r="C629" i="5"/>
  <c r="T628" i="5"/>
  <c r="S628" i="5"/>
  <c r="R628" i="5"/>
  <c r="Q628" i="5"/>
  <c r="P628" i="5"/>
  <c r="O628" i="5"/>
  <c r="N628" i="5"/>
  <c r="M628" i="5"/>
  <c r="L628" i="5"/>
  <c r="K628" i="5"/>
  <c r="J628" i="5"/>
  <c r="I628" i="5"/>
  <c r="H628" i="5"/>
  <c r="G628" i="5"/>
  <c r="F628" i="5"/>
  <c r="E628" i="5"/>
  <c r="D628" i="5"/>
  <c r="C628" i="5"/>
  <c r="T627" i="5"/>
  <c r="S627" i="5"/>
  <c r="R627" i="5"/>
  <c r="Q627" i="5"/>
  <c r="P627" i="5"/>
  <c r="O627" i="5"/>
  <c r="N627" i="5"/>
  <c r="M627" i="5"/>
  <c r="L627" i="5"/>
  <c r="K627" i="5"/>
  <c r="J627" i="5"/>
  <c r="I627" i="5"/>
  <c r="H627" i="5"/>
  <c r="G627" i="5"/>
  <c r="F627" i="5"/>
  <c r="E627" i="5"/>
  <c r="D627" i="5"/>
  <c r="C627" i="5"/>
  <c r="T626" i="5"/>
  <c r="S626" i="5"/>
  <c r="R626" i="5"/>
  <c r="Q626" i="5"/>
  <c r="P626" i="5"/>
  <c r="O626" i="5"/>
  <c r="N626" i="5"/>
  <c r="M626" i="5"/>
  <c r="L626" i="5"/>
  <c r="K626" i="5"/>
  <c r="J626" i="5"/>
  <c r="I626" i="5"/>
  <c r="H626" i="5"/>
  <c r="G626" i="5"/>
  <c r="F626" i="5"/>
  <c r="E626" i="5"/>
  <c r="D626" i="5"/>
  <c r="C626" i="5"/>
  <c r="T625" i="5"/>
  <c r="S625" i="5"/>
  <c r="R625" i="5"/>
  <c r="Q625" i="5"/>
  <c r="P625" i="5"/>
  <c r="O625" i="5"/>
  <c r="N625" i="5"/>
  <c r="M625" i="5"/>
  <c r="L625" i="5"/>
  <c r="K625" i="5"/>
  <c r="J625" i="5"/>
  <c r="I625" i="5"/>
  <c r="H625" i="5"/>
  <c r="G625" i="5"/>
  <c r="F625" i="5"/>
  <c r="E625" i="5"/>
  <c r="D625" i="5"/>
  <c r="C625" i="5"/>
  <c r="T624" i="5"/>
  <c r="S624" i="5"/>
  <c r="R624" i="5"/>
  <c r="Q624" i="5"/>
  <c r="P624" i="5"/>
  <c r="O624" i="5"/>
  <c r="N624" i="5"/>
  <c r="M624" i="5"/>
  <c r="L624" i="5"/>
  <c r="K624" i="5"/>
  <c r="J624" i="5"/>
  <c r="I624" i="5"/>
  <c r="H624" i="5"/>
  <c r="G624" i="5"/>
  <c r="F624" i="5"/>
  <c r="E624" i="5"/>
  <c r="D624" i="5"/>
  <c r="C624" i="5"/>
  <c r="T623" i="5"/>
  <c r="S623" i="5"/>
  <c r="R623" i="5"/>
  <c r="Q623" i="5"/>
  <c r="P623" i="5"/>
  <c r="O623" i="5"/>
  <c r="N623" i="5"/>
  <c r="M623" i="5"/>
  <c r="L623" i="5"/>
  <c r="K623" i="5"/>
  <c r="J623" i="5"/>
  <c r="I623" i="5"/>
  <c r="H623" i="5"/>
  <c r="G623" i="5"/>
  <c r="F623" i="5"/>
  <c r="E623" i="5"/>
  <c r="D623" i="5"/>
  <c r="C623" i="5"/>
  <c r="T622" i="5"/>
  <c r="S622" i="5"/>
  <c r="R622" i="5"/>
  <c r="Q622" i="5"/>
  <c r="P622" i="5"/>
  <c r="O622" i="5"/>
  <c r="N622" i="5"/>
  <c r="M622" i="5"/>
  <c r="L622" i="5"/>
  <c r="K622" i="5"/>
  <c r="J622" i="5"/>
  <c r="I622" i="5"/>
  <c r="H622" i="5"/>
  <c r="G622" i="5"/>
  <c r="F622" i="5"/>
  <c r="E622" i="5"/>
  <c r="D622" i="5"/>
  <c r="C622" i="5"/>
  <c r="T621" i="5"/>
  <c r="S621" i="5"/>
  <c r="R621" i="5"/>
  <c r="Q621" i="5"/>
  <c r="P621" i="5"/>
  <c r="O621" i="5"/>
  <c r="N621" i="5"/>
  <c r="M621" i="5"/>
  <c r="L621" i="5"/>
  <c r="K621" i="5"/>
  <c r="J621" i="5"/>
  <c r="I621" i="5"/>
  <c r="H621" i="5"/>
  <c r="G621" i="5"/>
  <c r="F621" i="5"/>
  <c r="E621" i="5"/>
  <c r="D621" i="5"/>
  <c r="C621" i="5"/>
  <c r="T620" i="5"/>
  <c r="S620" i="5"/>
  <c r="R620" i="5"/>
  <c r="Q620" i="5"/>
  <c r="P620" i="5"/>
  <c r="O620" i="5"/>
  <c r="N620" i="5"/>
  <c r="M620" i="5"/>
  <c r="L620" i="5"/>
  <c r="K620" i="5"/>
  <c r="J620" i="5"/>
  <c r="I620" i="5"/>
  <c r="H620" i="5"/>
  <c r="G620" i="5"/>
  <c r="F620" i="5"/>
  <c r="E620" i="5"/>
  <c r="D620" i="5"/>
  <c r="C620" i="5"/>
  <c r="T619" i="5"/>
  <c r="S619" i="5"/>
  <c r="R619" i="5"/>
  <c r="Q619" i="5"/>
  <c r="P619" i="5"/>
  <c r="O619" i="5"/>
  <c r="N619" i="5"/>
  <c r="M619" i="5"/>
  <c r="L619" i="5"/>
  <c r="K619" i="5"/>
  <c r="J619" i="5"/>
  <c r="I619" i="5"/>
  <c r="H619" i="5"/>
  <c r="G619" i="5"/>
  <c r="F619" i="5"/>
  <c r="E619" i="5"/>
  <c r="D619" i="5"/>
  <c r="C619" i="5"/>
  <c r="T618" i="5"/>
  <c r="S618" i="5"/>
  <c r="R618" i="5"/>
  <c r="Q618" i="5"/>
  <c r="P618" i="5"/>
  <c r="O618" i="5"/>
  <c r="N618" i="5"/>
  <c r="M618" i="5"/>
  <c r="L618" i="5"/>
  <c r="K618" i="5"/>
  <c r="J618" i="5"/>
  <c r="I618" i="5"/>
  <c r="H618" i="5"/>
  <c r="G618" i="5"/>
  <c r="F618" i="5"/>
  <c r="E618" i="5"/>
  <c r="D618" i="5"/>
  <c r="C618" i="5"/>
  <c r="T617" i="5"/>
  <c r="S617" i="5"/>
  <c r="R617" i="5"/>
  <c r="Q617" i="5"/>
  <c r="P617" i="5"/>
  <c r="O617" i="5"/>
  <c r="N617" i="5"/>
  <c r="M617" i="5"/>
  <c r="L617" i="5"/>
  <c r="K617" i="5"/>
  <c r="J617" i="5"/>
  <c r="I617" i="5"/>
  <c r="H617" i="5"/>
  <c r="G617" i="5"/>
  <c r="F617" i="5"/>
  <c r="E617" i="5"/>
  <c r="D617" i="5"/>
  <c r="C617" i="5"/>
  <c r="T616" i="5"/>
  <c r="S616" i="5"/>
  <c r="R616" i="5"/>
  <c r="Q616" i="5"/>
  <c r="P616" i="5"/>
  <c r="O616" i="5"/>
  <c r="N616" i="5"/>
  <c r="M616" i="5"/>
  <c r="L616" i="5"/>
  <c r="K616" i="5"/>
  <c r="J616" i="5"/>
  <c r="I616" i="5"/>
  <c r="H616" i="5"/>
  <c r="G616" i="5"/>
  <c r="F616" i="5"/>
  <c r="E616" i="5"/>
  <c r="D616" i="5"/>
  <c r="C616" i="5"/>
  <c r="T615" i="5"/>
  <c r="S615" i="5"/>
  <c r="R615" i="5"/>
  <c r="Q615" i="5"/>
  <c r="P615" i="5"/>
  <c r="O615" i="5"/>
  <c r="N615" i="5"/>
  <c r="M615" i="5"/>
  <c r="L615" i="5"/>
  <c r="K615" i="5"/>
  <c r="J615" i="5"/>
  <c r="I615" i="5"/>
  <c r="H615" i="5"/>
  <c r="G615" i="5"/>
  <c r="F615" i="5"/>
  <c r="E615" i="5"/>
  <c r="D615" i="5"/>
  <c r="C615" i="5"/>
  <c r="T614" i="5"/>
  <c r="S614" i="5"/>
  <c r="R614" i="5"/>
  <c r="Q614" i="5"/>
  <c r="P614" i="5"/>
  <c r="O614" i="5"/>
  <c r="N614" i="5"/>
  <c r="M614" i="5"/>
  <c r="L614" i="5"/>
  <c r="K614" i="5"/>
  <c r="J614" i="5"/>
  <c r="I614" i="5"/>
  <c r="H614" i="5"/>
  <c r="G614" i="5"/>
  <c r="F614" i="5"/>
  <c r="E614" i="5"/>
  <c r="D614" i="5"/>
  <c r="C614" i="5"/>
  <c r="T613" i="5"/>
  <c r="S613" i="5"/>
  <c r="R613" i="5"/>
  <c r="Q613" i="5"/>
  <c r="P613" i="5"/>
  <c r="O613" i="5"/>
  <c r="N613" i="5"/>
  <c r="M613" i="5"/>
  <c r="L613" i="5"/>
  <c r="K613" i="5"/>
  <c r="J613" i="5"/>
  <c r="I613" i="5"/>
  <c r="H613" i="5"/>
  <c r="G613" i="5"/>
  <c r="F613" i="5"/>
  <c r="E613" i="5"/>
  <c r="D613" i="5"/>
  <c r="C613" i="5"/>
  <c r="T612" i="5"/>
  <c r="S612" i="5"/>
  <c r="R612" i="5"/>
  <c r="Q612" i="5"/>
  <c r="P612" i="5"/>
  <c r="O612" i="5"/>
  <c r="N612" i="5"/>
  <c r="M612" i="5"/>
  <c r="L612" i="5"/>
  <c r="K612" i="5"/>
  <c r="J612" i="5"/>
  <c r="I612" i="5"/>
  <c r="H612" i="5"/>
  <c r="G612" i="5"/>
  <c r="F612" i="5"/>
  <c r="E612" i="5"/>
  <c r="D612" i="5"/>
  <c r="C612" i="5"/>
  <c r="T611" i="5"/>
  <c r="S611" i="5"/>
  <c r="R611" i="5"/>
  <c r="Q611" i="5"/>
  <c r="P611" i="5"/>
  <c r="O611" i="5"/>
  <c r="N611" i="5"/>
  <c r="M611" i="5"/>
  <c r="L611" i="5"/>
  <c r="K611" i="5"/>
  <c r="J611" i="5"/>
  <c r="I611" i="5"/>
  <c r="H611" i="5"/>
  <c r="G611" i="5"/>
  <c r="F611" i="5"/>
  <c r="E611" i="5"/>
  <c r="D611" i="5"/>
  <c r="C611" i="5"/>
  <c r="T610" i="5"/>
  <c r="S610" i="5"/>
  <c r="R610" i="5"/>
  <c r="Q610" i="5"/>
  <c r="P610" i="5"/>
  <c r="O610" i="5"/>
  <c r="N610" i="5"/>
  <c r="M610" i="5"/>
  <c r="L610" i="5"/>
  <c r="K610" i="5"/>
  <c r="J610" i="5"/>
  <c r="I610" i="5"/>
  <c r="H610" i="5"/>
  <c r="G610" i="5"/>
  <c r="F610" i="5"/>
  <c r="E610" i="5"/>
  <c r="D610" i="5"/>
  <c r="C610" i="5"/>
  <c r="T609" i="5"/>
  <c r="S609" i="5"/>
  <c r="R609" i="5"/>
  <c r="Q609" i="5"/>
  <c r="P609" i="5"/>
  <c r="O609" i="5"/>
  <c r="N609" i="5"/>
  <c r="M609" i="5"/>
  <c r="L609" i="5"/>
  <c r="K609" i="5"/>
  <c r="J609" i="5"/>
  <c r="I609" i="5"/>
  <c r="H609" i="5"/>
  <c r="G609" i="5"/>
  <c r="F609" i="5"/>
  <c r="E609" i="5"/>
  <c r="D609" i="5"/>
  <c r="C609" i="5"/>
  <c r="T608" i="5"/>
  <c r="S608" i="5"/>
  <c r="R608" i="5"/>
  <c r="Q608" i="5"/>
  <c r="P608" i="5"/>
  <c r="O608" i="5"/>
  <c r="N608" i="5"/>
  <c r="M608" i="5"/>
  <c r="L608" i="5"/>
  <c r="K608" i="5"/>
  <c r="J608" i="5"/>
  <c r="I608" i="5"/>
  <c r="H608" i="5"/>
  <c r="G608" i="5"/>
  <c r="F608" i="5"/>
  <c r="E608" i="5"/>
  <c r="D608" i="5"/>
  <c r="C608" i="5"/>
  <c r="T607" i="5"/>
  <c r="S607" i="5"/>
  <c r="R607" i="5"/>
  <c r="Q607" i="5"/>
  <c r="P607" i="5"/>
  <c r="O607" i="5"/>
  <c r="N607" i="5"/>
  <c r="M607" i="5"/>
  <c r="L607" i="5"/>
  <c r="K607" i="5"/>
  <c r="J607" i="5"/>
  <c r="I607" i="5"/>
  <c r="H607" i="5"/>
  <c r="G607" i="5"/>
  <c r="F607" i="5"/>
  <c r="E607" i="5"/>
  <c r="D607" i="5"/>
  <c r="C607" i="5"/>
  <c r="T606" i="5"/>
  <c r="S606" i="5"/>
  <c r="R606" i="5"/>
  <c r="Q606" i="5"/>
  <c r="P606" i="5"/>
  <c r="O606" i="5"/>
  <c r="N606" i="5"/>
  <c r="M606" i="5"/>
  <c r="L606" i="5"/>
  <c r="K606" i="5"/>
  <c r="J606" i="5"/>
  <c r="I606" i="5"/>
  <c r="H606" i="5"/>
  <c r="G606" i="5"/>
  <c r="F606" i="5"/>
  <c r="E606" i="5"/>
  <c r="D606" i="5"/>
  <c r="C606" i="5"/>
  <c r="T605" i="5"/>
  <c r="S605" i="5"/>
  <c r="R605" i="5"/>
  <c r="Q605" i="5"/>
  <c r="P605" i="5"/>
  <c r="O605" i="5"/>
  <c r="N605" i="5"/>
  <c r="M605" i="5"/>
  <c r="L605" i="5"/>
  <c r="K605" i="5"/>
  <c r="J605" i="5"/>
  <c r="I605" i="5"/>
  <c r="H605" i="5"/>
  <c r="G605" i="5"/>
  <c r="F605" i="5"/>
  <c r="E605" i="5"/>
  <c r="D605" i="5"/>
  <c r="C605" i="5"/>
  <c r="T604" i="5"/>
  <c r="S604" i="5"/>
  <c r="R604" i="5"/>
  <c r="Q604" i="5"/>
  <c r="P604" i="5"/>
  <c r="O604" i="5"/>
  <c r="N604" i="5"/>
  <c r="M604" i="5"/>
  <c r="L604" i="5"/>
  <c r="K604" i="5"/>
  <c r="J604" i="5"/>
  <c r="I604" i="5"/>
  <c r="H604" i="5"/>
  <c r="G604" i="5"/>
  <c r="F604" i="5"/>
  <c r="E604" i="5"/>
  <c r="D604" i="5"/>
  <c r="C604" i="5"/>
  <c r="T603" i="5"/>
  <c r="S603" i="5"/>
  <c r="R603" i="5"/>
  <c r="Q603" i="5"/>
  <c r="P603" i="5"/>
  <c r="O603" i="5"/>
  <c r="N603" i="5"/>
  <c r="M603" i="5"/>
  <c r="L603" i="5"/>
  <c r="K603" i="5"/>
  <c r="J603" i="5"/>
  <c r="I603" i="5"/>
  <c r="H603" i="5"/>
  <c r="G603" i="5"/>
  <c r="F603" i="5"/>
  <c r="E603" i="5"/>
  <c r="D603" i="5"/>
  <c r="C603" i="5"/>
  <c r="T602" i="5"/>
  <c r="S602" i="5"/>
  <c r="R602" i="5"/>
  <c r="Q602" i="5"/>
  <c r="P602" i="5"/>
  <c r="O602" i="5"/>
  <c r="N602" i="5"/>
  <c r="M602" i="5"/>
  <c r="L602" i="5"/>
  <c r="K602" i="5"/>
  <c r="J602" i="5"/>
  <c r="I602" i="5"/>
  <c r="H602" i="5"/>
  <c r="G602" i="5"/>
  <c r="F602" i="5"/>
  <c r="E602" i="5"/>
  <c r="D602" i="5"/>
  <c r="C602" i="5"/>
  <c r="T601" i="5"/>
  <c r="S601" i="5"/>
  <c r="R601" i="5"/>
  <c r="Q601" i="5"/>
  <c r="P601" i="5"/>
  <c r="O601" i="5"/>
  <c r="N601" i="5"/>
  <c r="M601" i="5"/>
  <c r="L601" i="5"/>
  <c r="K601" i="5"/>
  <c r="J601" i="5"/>
  <c r="I601" i="5"/>
  <c r="H601" i="5"/>
  <c r="G601" i="5"/>
  <c r="F601" i="5"/>
  <c r="E601" i="5"/>
  <c r="D601" i="5"/>
  <c r="C601" i="5"/>
  <c r="T600" i="5"/>
  <c r="S600" i="5"/>
  <c r="R600" i="5"/>
  <c r="Q600" i="5"/>
  <c r="P600" i="5"/>
  <c r="O600" i="5"/>
  <c r="N600" i="5"/>
  <c r="M600" i="5"/>
  <c r="L600" i="5"/>
  <c r="K600" i="5"/>
  <c r="J600" i="5"/>
  <c r="I600" i="5"/>
  <c r="H600" i="5"/>
  <c r="G600" i="5"/>
  <c r="F600" i="5"/>
  <c r="E600" i="5"/>
  <c r="D600" i="5"/>
  <c r="C600" i="5"/>
  <c r="T599" i="5"/>
  <c r="S599" i="5"/>
  <c r="R599" i="5"/>
  <c r="Q599" i="5"/>
  <c r="P599" i="5"/>
  <c r="O599" i="5"/>
  <c r="N599" i="5"/>
  <c r="M599" i="5"/>
  <c r="L599" i="5"/>
  <c r="K599" i="5"/>
  <c r="J599" i="5"/>
  <c r="I599" i="5"/>
  <c r="H599" i="5"/>
  <c r="G599" i="5"/>
  <c r="F599" i="5"/>
  <c r="E599" i="5"/>
  <c r="D599" i="5"/>
  <c r="C599" i="5"/>
  <c r="T598" i="5"/>
  <c r="S598" i="5"/>
  <c r="R598" i="5"/>
  <c r="Q598" i="5"/>
  <c r="P598" i="5"/>
  <c r="O598" i="5"/>
  <c r="N598" i="5"/>
  <c r="M598" i="5"/>
  <c r="L598" i="5"/>
  <c r="K598" i="5"/>
  <c r="J598" i="5"/>
  <c r="I598" i="5"/>
  <c r="H598" i="5"/>
  <c r="G598" i="5"/>
  <c r="F598" i="5"/>
  <c r="E598" i="5"/>
  <c r="D598" i="5"/>
  <c r="C598" i="5"/>
  <c r="T597" i="5"/>
  <c r="S597" i="5"/>
  <c r="R597" i="5"/>
  <c r="Q597" i="5"/>
  <c r="P597" i="5"/>
  <c r="O597" i="5"/>
  <c r="N597" i="5"/>
  <c r="M597" i="5"/>
  <c r="L597" i="5"/>
  <c r="K597" i="5"/>
  <c r="J597" i="5"/>
  <c r="I597" i="5"/>
  <c r="H597" i="5"/>
  <c r="G597" i="5"/>
  <c r="F597" i="5"/>
  <c r="E597" i="5"/>
  <c r="D597" i="5"/>
  <c r="C597" i="5"/>
  <c r="T596" i="5"/>
  <c r="S596" i="5"/>
  <c r="R596" i="5"/>
  <c r="Q596" i="5"/>
  <c r="P596" i="5"/>
  <c r="O596" i="5"/>
  <c r="N596" i="5"/>
  <c r="M596" i="5"/>
  <c r="L596" i="5"/>
  <c r="K596" i="5"/>
  <c r="J596" i="5"/>
  <c r="I596" i="5"/>
  <c r="H596" i="5"/>
  <c r="G596" i="5"/>
  <c r="F596" i="5"/>
  <c r="E596" i="5"/>
  <c r="D596" i="5"/>
  <c r="C596" i="5"/>
  <c r="T595" i="5"/>
  <c r="S595" i="5"/>
  <c r="R595" i="5"/>
  <c r="Q595" i="5"/>
  <c r="P595" i="5"/>
  <c r="O595" i="5"/>
  <c r="N595" i="5"/>
  <c r="M595" i="5"/>
  <c r="L595" i="5"/>
  <c r="K595" i="5"/>
  <c r="J595" i="5"/>
  <c r="I595" i="5"/>
  <c r="H595" i="5"/>
  <c r="G595" i="5"/>
  <c r="F595" i="5"/>
  <c r="E595" i="5"/>
  <c r="D595" i="5"/>
  <c r="C595" i="5"/>
  <c r="T594" i="5"/>
  <c r="S594" i="5"/>
  <c r="R594" i="5"/>
  <c r="Q594" i="5"/>
  <c r="P594" i="5"/>
  <c r="O594" i="5"/>
  <c r="N594" i="5"/>
  <c r="M594" i="5"/>
  <c r="L594" i="5"/>
  <c r="K594" i="5"/>
  <c r="J594" i="5"/>
  <c r="I594" i="5"/>
  <c r="H594" i="5"/>
  <c r="G594" i="5"/>
  <c r="F594" i="5"/>
  <c r="E594" i="5"/>
  <c r="D594" i="5"/>
  <c r="C594" i="5"/>
  <c r="T593" i="5"/>
  <c r="S593" i="5"/>
  <c r="R593" i="5"/>
  <c r="Q593" i="5"/>
  <c r="P593" i="5"/>
  <c r="O593" i="5"/>
  <c r="N593" i="5"/>
  <c r="M593" i="5"/>
  <c r="L593" i="5"/>
  <c r="K593" i="5"/>
  <c r="J593" i="5"/>
  <c r="I593" i="5"/>
  <c r="H593" i="5"/>
  <c r="G593" i="5"/>
  <c r="F593" i="5"/>
  <c r="E593" i="5"/>
  <c r="D593" i="5"/>
  <c r="C593" i="5"/>
  <c r="T592" i="5"/>
  <c r="S592" i="5"/>
  <c r="R592" i="5"/>
  <c r="Q592" i="5"/>
  <c r="P592" i="5"/>
  <c r="O592" i="5"/>
  <c r="N592" i="5"/>
  <c r="M592" i="5"/>
  <c r="L592" i="5"/>
  <c r="K592" i="5"/>
  <c r="J592" i="5"/>
  <c r="I592" i="5"/>
  <c r="H592" i="5"/>
  <c r="G592" i="5"/>
  <c r="F592" i="5"/>
  <c r="E592" i="5"/>
  <c r="D592" i="5"/>
  <c r="C592" i="5"/>
  <c r="T591" i="5"/>
  <c r="S591" i="5"/>
  <c r="R591" i="5"/>
  <c r="Q591" i="5"/>
  <c r="P591" i="5"/>
  <c r="O591" i="5"/>
  <c r="N591" i="5"/>
  <c r="M591" i="5"/>
  <c r="L591" i="5"/>
  <c r="K591" i="5"/>
  <c r="J591" i="5"/>
  <c r="I591" i="5"/>
  <c r="H591" i="5"/>
  <c r="G591" i="5"/>
  <c r="F591" i="5"/>
  <c r="E591" i="5"/>
  <c r="D591" i="5"/>
  <c r="C591" i="5"/>
  <c r="T590" i="5"/>
  <c r="S590" i="5"/>
  <c r="R590" i="5"/>
  <c r="Q590" i="5"/>
  <c r="P590" i="5"/>
  <c r="O590" i="5"/>
  <c r="N590" i="5"/>
  <c r="M590" i="5"/>
  <c r="L590" i="5"/>
  <c r="K590" i="5"/>
  <c r="J590" i="5"/>
  <c r="I590" i="5"/>
  <c r="H590" i="5"/>
  <c r="G590" i="5"/>
  <c r="F590" i="5"/>
  <c r="E590" i="5"/>
  <c r="D590" i="5"/>
  <c r="C590" i="5"/>
  <c r="T589" i="5"/>
  <c r="S589" i="5"/>
  <c r="R589" i="5"/>
  <c r="Q589" i="5"/>
  <c r="P589" i="5"/>
  <c r="O589" i="5"/>
  <c r="N589" i="5"/>
  <c r="M589" i="5"/>
  <c r="L589" i="5"/>
  <c r="K589" i="5"/>
  <c r="J589" i="5"/>
  <c r="I589" i="5"/>
  <c r="H589" i="5"/>
  <c r="G589" i="5"/>
  <c r="F589" i="5"/>
  <c r="E589" i="5"/>
  <c r="D589" i="5"/>
  <c r="C589" i="5"/>
  <c r="T588" i="5"/>
  <c r="S588" i="5"/>
  <c r="R588" i="5"/>
  <c r="Q588" i="5"/>
  <c r="P588" i="5"/>
  <c r="O588" i="5"/>
  <c r="N588" i="5"/>
  <c r="M588" i="5"/>
  <c r="L588" i="5"/>
  <c r="K588" i="5"/>
  <c r="J588" i="5"/>
  <c r="I588" i="5"/>
  <c r="H588" i="5"/>
  <c r="G588" i="5"/>
  <c r="F588" i="5"/>
  <c r="E588" i="5"/>
  <c r="D588" i="5"/>
  <c r="C588" i="5"/>
  <c r="T587" i="5"/>
  <c r="S587" i="5"/>
  <c r="R587" i="5"/>
  <c r="Q587" i="5"/>
  <c r="P587" i="5"/>
  <c r="O587" i="5"/>
  <c r="N587" i="5"/>
  <c r="M587" i="5"/>
  <c r="L587" i="5"/>
  <c r="K587" i="5"/>
  <c r="J587" i="5"/>
  <c r="I587" i="5"/>
  <c r="H587" i="5"/>
  <c r="G587" i="5"/>
  <c r="F587" i="5"/>
  <c r="E587" i="5"/>
  <c r="D587" i="5"/>
  <c r="C587" i="5"/>
  <c r="T586" i="5"/>
  <c r="S586" i="5"/>
  <c r="R586" i="5"/>
  <c r="Q586" i="5"/>
  <c r="P586" i="5"/>
  <c r="O586" i="5"/>
  <c r="N586" i="5"/>
  <c r="M586" i="5"/>
  <c r="L586" i="5"/>
  <c r="K586" i="5"/>
  <c r="J586" i="5"/>
  <c r="I586" i="5"/>
  <c r="H586" i="5"/>
  <c r="G586" i="5"/>
  <c r="F586" i="5"/>
  <c r="E586" i="5"/>
  <c r="D586" i="5"/>
  <c r="C586" i="5"/>
  <c r="T585" i="5"/>
  <c r="S585" i="5"/>
  <c r="R585" i="5"/>
  <c r="Q585" i="5"/>
  <c r="P585" i="5"/>
  <c r="O585" i="5"/>
  <c r="N585" i="5"/>
  <c r="M585" i="5"/>
  <c r="L585" i="5"/>
  <c r="K585" i="5"/>
  <c r="J585" i="5"/>
  <c r="I585" i="5"/>
  <c r="H585" i="5"/>
  <c r="G585" i="5"/>
  <c r="F585" i="5"/>
  <c r="E585" i="5"/>
  <c r="D585" i="5"/>
  <c r="C585" i="5"/>
  <c r="T584" i="5"/>
  <c r="S584" i="5"/>
  <c r="R584" i="5"/>
  <c r="Q584" i="5"/>
  <c r="P584" i="5"/>
  <c r="O584" i="5"/>
  <c r="N584" i="5"/>
  <c r="M584" i="5"/>
  <c r="L584" i="5"/>
  <c r="K584" i="5"/>
  <c r="J584" i="5"/>
  <c r="I584" i="5"/>
  <c r="H584" i="5"/>
  <c r="G584" i="5"/>
  <c r="F584" i="5"/>
  <c r="E584" i="5"/>
  <c r="D584" i="5"/>
  <c r="C584" i="5"/>
  <c r="T583" i="5"/>
  <c r="S583" i="5"/>
  <c r="R583" i="5"/>
  <c r="Q583" i="5"/>
  <c r="P583" i="5"/>
  <c r="O583" i="5"/>
  <c r="N583" i="5"/>
  <c r="M583" i="5"/>
  <c r="L583" i="5"/>
  <c r="K583" i="5"/>
  <c r="J583" i="5"/>
  <c r="I583" i="5"/>
  <c r="H583" i="5"/>
  <c r="G583" i="5"/>
  <c r="F583" i="5"/>
  <c r="E583" i="5"/>
  <c r="D583" i="5"/>
  <c r="C583" i="5"/>
  <c r="T582" i="5"/>
  <c r="S582" i="5"/>
  <c r="R582" i="5"/>
  <c r="Q582" i="5"/>
  <c r="P582" i="5"/>
  <c r="O582" i="5"/>
  <c r="N582" i="5"/>
  <c r="M582" i="5"/>
  <c r="L582" i="5"/>
  <c r="K582" i="5"/>
  <c r="J582" i="5"/>
  <c r="I582" i="5"/>
  <c r="H582" i="5"/>
  <c r="G582" i="5"/>
  <c r="F582" i="5"/>
  <c r="E582" i="5"/>
  <c r="D582" i="5"/>
  <c r="C582" i="5"/>
  <c r="T581" i="5"/>
  <c r="S581" i="5"/>
  <c r="R581" i="5"/>
  <c r="Q581" i="5"/>
  <c r="P581" i="5"/>
  <c r="O581" i="5"/>
  <c r="N581" i="5"/>
  <c r="M581" i="5"/>
  <c r="L581" i="5"/>
  <c r="K581" i="5"/>
  <c r="J581" i="5"/>
  <c r="I581" i="5"/>
  <c r="H581" i="5"/>
  <c r="G581" i="5"/>
  <c r="F581" i="5"/>
  <c r="E581" i="5"/>
  <c r="D581" i="5"/>
  <c r="C581" i="5"/>
  <c r="T580" i="5"/>
  <c r="S580" i="5"/>
  <c r="R580" i="5"/>
  <c r="Q580" i="5"/>
  <c r="P580" i="5"/>
  <c r="O580" i="5"/>
  <c r="N580" i="5"/>
  <c r="M580" i="5"/>
  <c r="L580" i="5"/>
  <c r="K580" i="5"/>
  <c r="J580" i="5"/>
  <c r="I580" i="5"/>
  <c r="H580" i="5"/>
  <c r="G580" i="5"/>
  <c r="F580" i="5"/>
  <c r="E580" i="5"/>
  <c r="D580" i="5"/>
  <c r="C580" i="5"/>
  <c r="T579" i="5"/>
  <c r="S579" i="5"/>
  <c r="R579" i="5"/>
  <c r="Q579" i="5"/>
  <c r="P579" i="5"/>
  <c r="O579" i="5"/>
  <c r="N579" i="5"/>
  <c r="M579" i="5"/>
  <c r="L579" i="5"/>
  <c r="K579" i="5"/>
  <c r="J579" i="5"/>
  <c r="I579" i="5"/>
  <c r="H579" i="5"/>
  <c r="G579" i="5"/>
  <c r="F579" i="5"/>
  <c r="E579" i="5"/>
  <c r="D579" i="5"/>
  <c r="C579" i="5"/>
  <c r="T578" i="5"/>
  <c r="S578" i="5"/>
  <c r="R578" i="5"/>
  <c r="Q578" i="5"/>
  <c r="P578" i="5"/>
  <c r="O578" i="5"/>
  <c r="N578" i="5"/>
  <c r="M578" i="5"/>
  <c r="L578" i="5"/>
  <c r="K578" i="5"/>
  <c r="J578" i="5"/>
  <c r="I578" i="5"/>
  <c r="H578" i="5"/>
  <c r="G578" i="5"/>
  <c r="F578" i="5"/>
  <c r="E578" i="5"/>
  <c r="D578" i="5"/>
  <c r="C578" i="5"/>
  <c r="T577" i="5"/>
  <c r="S577" i="5"/>
  <c r="R577" i="5"/>
  <c r="Q577" i="5"/>
  <c r="P577" i="5"/>
  <c r="O577" i="5"/>
  <c r="N577" i="5"/>
  <c r="M577" i="5"/>
  <c r="L577" i="5"/>
  <c r="K577" i="5"/>
  <c r="J577" i="5"/>
  <c r="I577" i="5"/>
  <c r="H577" i="5"/>
  <c r="G577" i="5"/>
  <c r="F577" i="5"/>
  <c r="E577" i="5"/>
  <c r="D577" i="5"/>
  <c r="C577" i="5"/>
  <c r="T576" i="5"/>
  <c r="S576" i="5"/>
  <c r="R576" i="5"/>
  <c r="Q576" i="5"/>
  <c r="P576" i="5"/>
  <c r="O576" i="5"/>
  <c r="N576" i="5"/>
  <c r="M576" i="5"/>
  <c r="L576" i="5"/>
  <c r="K576" i="5"/>
  <c r="J576" i="5"/>
  <c r="I576" i="5"/>
  <c r="H576" i="5"/>
  <c r="G576" i="5"/>
  <c r="F576" i="5"/>
  <c r="E576" i="5"/>
  <c r="D576" i="5"/>
  <c r="C576" i="5"/>
  <c r="T575" i="5"/>
  <c r="S575" i="5"/>
  <c r="R575" i="5"/>
  <c r="Q575" i="5"/>
  <c r="P575" i="5"/>
  <c r="O575" i="5"/>
  <c r="N575" i="5"/>
  <c r="M575" i="5"/>
  <c r="L575" i="5"/>
  <c r="K575" i="5"/>
  <c r="J575" i="5"/>
  <c r="I575" i="5"/>
  <c r="H575" i="5"/>
  <c r="G575" i="5"/>
  <c r="F575" i="5"/>
  <c r="E575" i="5"/>
  <c r="D575" i="5"/>
  <c r="C575" i="5"/>
  <c r="T574" i="5"/>
  <c r="S574" i="5"/>
  <c r="R574" i="5"/>
  <c r="Q574" i="5"/>
  <c r="P574" i="5"/>
  <c r="O574" i="5"/>
  <c r="N574" i="5"/>
  <c r="M574" i="5"/>
  <c r="L574" i="5"/>
  <c r="K574" i="5"/>
  <c r="J574" i="5"/>
  <c r="I574" i="5"/>
  <c r="H574" i="5"/>
  <c r="G574" i="5"/>
  <c r="F574" i="5"/>
  <c r="E574" i="5"/>
  <c r="D574" i="5"/>
  <c r="C574" i="5"/>
  <c r="T573" i="5"/>
  <c r="S573" i="5"/>
  <c r="R573" i="5"/>
  <c r="Q573" i="5"/>
  <c r="P573" i="5"/>
  <c r="O573" i="5"/>
  <c r="N573" i="5"/>
  <c r="M573" i="5"/>
  <c r="L573" i="5"/>
  <c r="K573" i="5"/>
  <c r="J573" i="5"/>
  <c r="I573" i="5"/>
  <c r="H573" i="5"/>
  <c r="G573" i="5"/>
  <c r="F573" i="5"/>
  <c r="E573" i="5"/>
  <c r="D573" i="5"/>
  <c r="C573" i="5"/>
  <c r="T572" i="5"/>
  <c r="S572" i="5"/>
  <c r="R572" i="5"/>
  <c r="Q572" i="5"/>
  <c r="P572" i="5"/>
  <c r="O572" i="5"/>
  <c r="N572" i="5"/>
  <c r="M572" i="5"/>
  <c r="L572" i="5"/>
  <c r="K572" i="5"/>
  <c r="J572" i="5"/>
  <c r="I572" i="5"/>
  <c r="H572" i="5"/>
  <c r="G572" i="5"/>
  <c r="F572" i="5"/>
  <c r="E572" i="5"/>
  <c r="D572" i="5"/>
  <c r="C572" i="5"/>
  <c r="T571" i="5"/>
  <c r="S571" i="5"/>
  <c r="R571" i="5"/>
  <c r="Q571" i="5"/>
  <c r="P571" i="5"/>
  <c r="O571" i="5"/>
  <c r="N571" i="5"/>
  <c r="M571" i="5"/>
  <c r="L571" i="5"/>
  <c r="K571" i="5"/>
  <c r="J571" i="5"/>
  <c r="I571" i="5"/>
  <c r="H571" i="5"/>
  <c r="G571" i="5"/>
  <c r="F571" i="5"/>
  <c r="E571" i="5"/>
  <c r="D571" i="5"/>
  <c r="C571" i="5"/>
  <c r="T570" i="5"/>
  <c r="S570" i="5"/>
  <c r="R570" i="5"/>
  <c r="Q570" i="5"/>
  <c r="P570" i="5"/>
  <c r="O570" i="5"/>
  <c r="N570" i="5"/>
  <c r="M570" i="5"/>
  <c r="L570" i="5"/>
  <c r="K570" i="5"/>
  <c r="J570" i="5"/>
  <c r="I570" i="5"/>
  <c r="H570" i="5"/>
  <c r="G570" i="5"/>
  <c r="F570" i="5"/>
  <c r="E570" i="5"/>
  <c r="D570" i="5"/>
  <c r="C570" i="5"/>
  <c r="T569" i="5"/>
  <c r="S569" i="5"/>
  <c r="R569" i="5"/>
  <c r="Q569" i="5"/>
  <c r="P569" i="5"/>
  <c r="O569" i="5"/>
  <c r="N569" i="5"/>
  <c r="M569" i="5"/>
  <c r="L569" i="5"/>
  <c r="K569" i="5"/>
  <c r="J569" i="5"/>
  <c r="I569" i="5"/>
  <c r="H569" i="5"/>
  <c r="G569" i="5"/>
  <c r="F569" i="5"/>
  <c r="E569" i="5"/>
  <c r="D569" i="5"/>
  <c r="C569" i="5"/>
  <c r="T568" i="5"/>
  <c r="S568" i="5"/>
  <c r="R568" i="5"/>
  <c r="Q568" i="5"/>
  <c r="P568" i="5"/>
  <c r="O568" i="5"/>
  <c r="N568" i="5"/>
  <c r="M568" i="5"/>
  <c r="L568" i="5"/>
  <c r="K568" i="5"/>
  <c r="J568" i="5"/>
  <c r="I568" i="5"/>
  <c r="H568" i="5"/>
  <c r="G568" i="5"/>
  <c r="F568" i="5"/>
  <c r="E568" i="5"/>
  <c r="D568" i="5"/>
  <c r="C568" i="5"/>
  <c r="T567" i="5"/>
  <c r="S567" i="5"/>
  <c r="R567" i="5"/>
  <c r="Q567" i="5"/>
  <c r="P567" i="5"/>
  <c r="O567" i="5"/>
  <c r="N567" i="5"/>
  <c r="M567" i="5"/>
  <c r="L567" i="5"/>
  <c r="K567" i="5"/>
  <c r="J567" i="5"/>
  <c r="I567" i="5"/>
  <c r="H567" i="5"/>
  <c r="G567" i="5"/>
  <c r="F567" i="5"/>
  <c r="E567" i="5"/>
  <c r="D567" i="5"/>
  <c r="C567" i="5"/>
  <c r="T566" i="5"/>
  <c r="S566" i="5"/>
  <c r="R566" i="5"/>
  <c r="Q566" i="5"/>
  <c r="P566" i="5"/>
  <c r="O566" i="5"/>
  <c r="N566" i="5"/>
  <c r="M566" i="5"/>
  <c r="L566" i="5"/>
  <c r="K566" i="5"/>
  <c r="J566" i="5"/>
  <c r="I566" i="5"/>
  <c r="H566" i="5"/>
  <c r="G566" i="5"/>
  <c r="F566" i="5"/>
  <c r="E566" i="5"/>
  <c r="D566" i="5"/>
  <c r="C566" i="5"/>
  <c r="T565" i="5"/>
  <c r="S565" i="5"/>
  <c r="R565" i="5"/>
  <c r="Q565" i="5"/>
  <c r="P565" i="5"/>
  <c r="O565" i="5"/>
  <c r="N565" i="5"/>
  <c r="M565" i="5"/>
  <c r="L565" i="5"/>
  <c r="K565" i="5"/>
  <c r="J565" i="5"/>
  <c r="I565" i="5"/>
  <c r="H565" i="5"/>
  <c r="G565" i="5"/>
  <c r="F565" i="5"/>
  <c r="E565" i="5"/>
  <c r="D565" i="5"/>
  <c r="C565" i="5"/>
  <c r="T564" i="5"/>
  <c r="S564" i="5"/>
  <c r="R564" i="5"/>
  <c r="Q564" i="5"/>
  <c r="P564" i="5"/>
  <c r="O564" i="5"/>
  <c r="N564" i="5"/>
  <c r="M564" i="5"/>
  <c r="L564" i="5"/>
  <c r="K564" i="5"/>
  <c r="J564" i="5"/>
  <c r="I564" i="5"/>
  <c r="H564" i="5"/>
  <c r="G564" i="5"/>
  <c r="F564" i="5"/>
  <c r="E564" i="5"/>
  <c r="D564" i="5"/>
  <c r="C564" i="5"/>
  <c r="T563" i="5"/>
  <c r="S563" i="5"/>
  <c r="R563" i="5"/>
  <c r="Q563" i="5"/>
  <c r="P563" i="5"/>
  <c r="O563" i="5"/>
  <c r="N563" i="5"/>
  <c r="M563" i="5"/>
  <c r="L563" i="5"/>
  <c r="K563" i="5"/>
  <c r="J563" i="5"/>
  <c r="I563" i="5"/>
  <c r="H563" i="5"/>
  <c r="G563" i="5"/>
  <c r="F563" i="5"/>
  <c r="E563" i="5"/>
  <c r="D563" i="5"/>
  <c r="C563" i="5"/>
  <c r="T562" i="5"/>
  <c r="S562" i="5"/>
  <c r="R562" i="5"/>
  <c r="Q562" i="5"/>
  <c r="P562" i="5"/>
  <c r="O562" i="5"/>
  <c r="N562" i="5"/>
  <c r="M562" i="5"/>
  <c r="L562" i="5"/>
  <c r="K562" i="5"/>
  <c r="J562" i="5"/>
  <c r="I562" i="5"/>
  <c r="H562" i="5"/>
  <c r="G562" i="5"/>
  <c r="F562" i="5"/>
  <c r="E562" i="5"/>
  <c r="D562" i="5"/>
  <c r="C562" i="5"/>
  <c r="T561" i="5"/>
  <c r="S561" i="5"/>
  <c r="R561" i="5"/>
  <c r="Q561" i="5"/>
  <c r="P561" i="5"/>
  <c r="O561" i="5"/>
  <c r="N561" i="5"/>
  <c r="M561" i="5"/>
  <c r="L561" i="5"/>
  <c r="K561" i="5"/>
  <c r="J561" i="5"/>
  <c r="I561" i="5"/>
  <c r="H561" i="5"/>
  <c r="G561" i="5"/>
  <c r="F561" i="5"/>
  <c r="E561" i="5"/>
  <c r="D561" i="5"/>
  <c r="C561" i="5"/>
  <c r="T560" i="5"/>
  <c r="S560" i="5"/>
  <c r="R560" i="5"/>
  <c r="Q560" i="5"/>
  <c r="P560" i="5"/>
  <c r="O560" i="5"/>
  <c r="N560" i="5"/>
  <c r="M560" i="5"/>
  <c r="L560" i="5"/>
  <c r="K560" i="5"/>
  <c r="J560" i="5"/>
  <c r="I560" i="5"/>
  <c r="H560" i="5"/>
  <c r="G560" i="5"/>
  <c r="F560" i="5"/>
  <c r="E560" i="5"/>
  <c r="D560" i="5"/>
  <c r="C560" i="5"/>
  <c r="T559" i="5"/>
  <c r="S559" i="5"/>
  <c r="R559" i="5"/>
  <c r="Q559" i="5"/>
  <c r="P559" i="5"/>
  <c r="O559" i="5"/>
  <c r="N559" i="5"/>
  <c r="M559" i="5"/>
  <c r="L559" i="5"/>
  <c r="K559" i="5"/>
  <c r="J559" i="5"/>
  <c r="I559" i="5"/>
  <c r="H559" i="5"/>
  <c r="G559" i="5"/>
  <c r="F559" i="5"/>
  <c r="E559" i="5"/>
  <c r="D559" i="5"/>
  <c r="C559" i="5"/>
  <c r="T558" i="5"/>
  <c r="S558" i="5"/>
  <c r="R558" i="5"/>
  <c r="Q558" i="5"/>
  <c r="P558" i="5"/>
  <c r="O558" i="5"/>
  <c r="N558" i="5"/>
  <c r="M558" i="5"/>
  <c r="L558" i="5"/>
  <c r="K558" i="5"/>
  <c r="J558" i="5"/>
  <c r="I558" i="5"/>
  <c r="H558" i="5"/>
  <c r="G558" i="5"/>
  <c r="F558" i="5"/>
  <c r="E558" i="5"/>
  <c r="D558" i="5"/>
  <c r="C558" i="5"/>
  <c r="T557" i="5"/>
  <c r="S557" i="5"/>
  <c r="R557" i="5"/>
  <c r="Q557" i="5"/>
  <c r="P557" i="5"/>
  <c r="O557" i="5"/>
  <c r="N557" i="5"/>
  <c r="M557" i="5"/>
  <c r="L557" i="5"/>
  <c r="K557" i="5"/>
  <c r="J557" i="5"/>
  <c r="I557" i="5"/>
  <c r="H557" i="5"/>
  <c r="G557" i="5"/>
  <c r="F557" i="5"/>
  <c r="E557" i="5"/>
  <c r="D557" i="5"/>
  <c r="C557" i="5"/>
  <c r="T556" i="5"/>
  <c r="S556" i="5"/>
  <c r="R556" i="5"/>
  <c r="Q556" i="5"/>
  <c r="P556" i="5"/>
  <c r="O556" i="5"/>
  <c r="N556" i="5"/>
  <c r="M556" i="5"/>
  <c r="L556" i="5"/>
  <c r="K556" i="5"/>
  <c r="J556" i="5"/>
  <c r="I556" i="5"/>
  <c r="H556" i="5"/>
  <c r="G556" i="5"/>
  <c r="F556" i="5"/>
  <c r="E556" i="5"/>
  <c r="D556" i="5"/>
  <c r="C556" i="5"/>
  <c r="T555" i="5"/>
  <c r="S555" i="5"/>
  <c r="R555" i="5"/>
  <c r="Q555" i="5"/>
  <c r="P555" i="5"/>
  <c r="O555" i="5"/>
  <c r="N555" i="5"/>
  <c r="M555" i="5"/>
  <c r="L555" i="5"/>
  <c r="K555" i="5"/>
  <c r="J555" i="5"/>
  <c r="I555" i="5"/>
  <c r="H555" i="5"/>
  <c r="G555" i="5"/>
  <c r="F555" i="5"/>
  <c r="E555" i="5"/>
  <c r="D555" i="5"/>
  <c r="C555" i="5"/>
  <c r="T554" i="5"/>
  <c r="S554" i="5"/>
  <c r="R554" i="5"/>
  <c r="Q554" i="5"/>
  <c r="P554" i="5"/>
  <c r="O554" i="5"/>
  <c r="N554" i="5"/>
  <c r="M554" i="5"/>
  <c r="L554" i="5"/>
  <c r="K554" i="5"/>
  <c r="J554" i="5"/>
  <c r="I554" i="5"/>
  <c r="H554" i="5"/>
  <c r="G554" i="5"/>
  <c r="F554" i="5"/>
  <c r="E554" i="5"/>
  <c r="D554" i="5"/>
  <c r="C554" i="5"/>
  <c r="T553" i="5"/>
  <c r="S553" i="5"/>
  <c r="R553" i="5"/>
  <c r="Q553" i="5"/>
  <c r="P553" i="5"/>
  <c r="O553" i="5"/>
  <c r="N553" i="5"/>
  <c r="M553" i="5"/>
  <c r="L553" i="5"/>
  <c r="K553" i="5"/>
  <c r="J553" i="5"/>
  <c r="I553" i="5"/>
  <c r="H553" i="5"/>
  <c r="G553" i="5"/>
  <c r="F553" i="5"/>
  <c r="E553" i="5"/>
  <c r="D553" i="5"/>
  <c r="C553" i="5"/>
  <c r="T552" i="5"/>
  <c r="S552" i="5"/>
  <c r="R552" i="5"/>
  <c r="Q552" i="5"/>
  <c r="P552" i="5"/>
  <c r="O552" i="5"/>
  <c r="N552" i="5"/>
  <c r="M552" i="5"/>
  <c r="L552" i="5"/>
  <c r="K552" i="5"/>
  <c r="J552" i="5"/>
  <c r="I552" i="5"/>
  <c r="H552" i="5"/>
  <c r="G552" i="5"/>
  <c r="F552" i="5"/>
  <c r="E552" i="5"/>
  <c r="D552" i="5"/>
  <c r="C552" i="5"/>
  <c r="T551" i="5"/>
  <c r="S551" i="5"/>
  <c r="R551" i="5"/>
  <c r="Q551" i="5"/>
  <c r="P551" i="5"/>
  <c r="O551" i="5"/>
  <c r="N551" i="5"/>
  <c r="M551" i="5"/>
  <c r="L551" i="5"/>
  <c r="K551" i="5"/>
  <c r="J551" i="5"/>
  <c r="I551" i="5"/>
  <c r="H551" i="5"/>
  <c r="G551" i="5"/>
  <c r="F551" i="5"/>
  <c r="E551" i="5"/>
  <c r="D551" i="5"/>
  <c r="C551" i="5"/>
  <c r="T550" i="5"/>
  <c r="S550" i="5"/>
  <c r="R550" i="5"/>
  <c r="Q550" i="5"/>
  <c r="P550" i="5"/>
  <c r="O550" i="5"/>
  <c r="N550" i="5"/>
  <c r="M550" i="5"/>
  <c r="L550" i="5"/>
  <c r="K550" i="5"/>
  <c r="J550" i="5"/>
  <c r="I550" i="5"/>
  <c r="H550" i="5"/>
  <c r="G550" i="5"/>
  <c r="F550" i="5"/>
  <c r="E550" i="5"/>
  <c r="D550" i="5"/>
  <c r="C550" i="5"/>
  <c r="T549" i="5"/>
  <c r="S549" i="5"/>
  <c r="R549" i="5"/>
  <c r="Q549" i="5"/>
  <c r="P549" i="5"/>
  <c r="O549" i="5"/>
  <c r="N549" i="5"/>
  <c r="M549" i="5"/>
  <c r="L549" i="5"/>
  <c r="K549" i="5"/>
  <c r="J549" i="5"/>
  <c r="I549" i="5"/>
  <c r="H549" i="5"/>
  <c r="G549" i="5"/>
  <c r="F549" i="5"/>
  <c r="E549" i="5"/>
  <c r="D549" i="5"/>
  <c r="C549" i="5"/>
  <c r="T548" i="5"/>
  <c r="S548" i="5"/>
  <c r="R548" i="5"/>
  <c r="Q548" i="5"/>
  <c r="P548" i="5"/>
  <c r="O548" i="5"/>
  <c r="N548" i="5"/>
  <c r="M548" i="5"/>
  <c r="L548" i="5"/>
  <c r="K548" i="5"/>
  <c r="J548" i="5"/>
  <c r="I548" i="5"/>
  <c r="H548" i="5"/>
  <c r="G548" i="5"/>
  <c r="F548" i="5"/>
  <c r="E548" i="5"/>
  <c r="D548" i="5"/>
  <c r="C548" i="5"/>
  <c r="T547" i="5"/>
  <c r="S547" i="5"/>
  <c r="R547" i="5"/>
  <c r="Q547" i="5"/>
  <c r="P547" i="5"/>
  <c r="O547" i="5"/>
  <c r="N547" i="5"/>
  <c r="M547" i="5"/>
  <c r="L547" i="5"/>
  <c r="K547" i="5"/>
  <c r="J547" i="5"/>
  <c r="I547" i="5"/>
  <c r="H547" i="5"/>
  <c r="G547" i="5"/>
  <c r="F547" i="5"/>
  <c r="E547" i="5"/>
  <c r="D547" i="5"/>
  <c r="C547" i="5"/>
  <c r="T546" i="5"/>
  <c r="S546" i="5"/>
  <c r="R546" i="5"/>
  <c r="Q546" i="5"/>
  <c r="P546" i="5"/>
  <c r="O546" i="5"/>
  <c r="N546" i="5"/>
  <c r="M546" i="5"/>
  <c r="L546" i="5"/>
  <c r="K546" i="5"/>
  <c r="J546" i="5"/>
  <c r="I546" i="5"/>
  <c r="H546" i="5"/>
  <c r="G546" i="5"/>
  <c r="F546" i="5"/>
  <c r="E546" i="5"/>
  <c r="D546" i="5"/>
  <c r="C546" i="5"/>
  <c r="T545" i="5"/>
  <c r="S545" i="5"/>
  <c r="R545" i="5"/>
  <c r="Q545" i="5"/>
  <c r="P545" i="5"/>
  <c r="O545" i="5"/>
  <c r="N545" i="5"/>
  <c r="M545" i="5"/>
  <c r="L545" i="5"/>
  <c r="K545" i="5"/>
  <c r="J545" i="5"/>
  <c r="I545" i="5"/>
  <c r="H545" i="5"/>
  <c r="G545" i="5"/>
  <c r="F545" i="5"/>
  <c r="E545" i="5"/>
  <c r="D545" i="5"/>
  <c r="C545" i="5"/>
  <c r="T544" i="5"/>
  <c r="S544" i="5"/>
  <c r="R544" i="5"/>
  <c r="Q544" i="5"/>
  <c r="P544" i="5"/>
  <c r="O544" i="5"/>
  <c r="N544" i="5"/>
  <c r="M544" i="5"/>
  <c r="L544" i="5"/>
  <c r="K544" i="5"/>
  <c r="J544" i="5"/>
  <c r="I544" i="5"/>
  <c r="H544" i="5"/>
  <c r="G544" i="5"/>
  <c r="F544" i="5"/>
  <c r="E544" i="5"/>
  <c r="D544" i="5"/>
  <c r="C544" i="5"/>
  <c r="T543" i="5"/>
  <c r="S543" i="5"/>
  <c r="R543" i="5"/>
  <c r="Q543" i="5"/>
  <c r="P543" i="5"/>
  <c r="O543" i="5"/>
  <c r="N543" i="5"/>
  <c r="M543" i="5"/>
  <c r="L543" i="5"/>
  <c r="K543" i="5"/>
  <c r="J543" i="5"/>
  <c r="I543" i="5"/>
  <c r="H543" i="5"/>
  <c r="G543" i="5"/>
  <c r="F543" i="5"/>
  <c r="E543" i="5"/>
  <c r="D543" i="5"/>
  <c r="C543" i="5"/>
  <c r="T542" i="5"/>
  <c r="S542" i="5"/>
  <c r="R542" i="5"/>
  <c r="Q542" i="5"/>
  <c r="P542" i="5"/>
  <c r="O542" i="5"/>
  <c r="N542" i="5"/>
  <c r="M542" i="5"/>
  <c r="L542" i="5"/>
  <c r="K542" i="5"/>
  <c r="J542" i="5"/>
  <c r="I542" i="5"/>
  <c r="H542" i="5"/>
  <c r="G542" i="5"/>
  <c r="F542" i="5"/>
  <c r="E542" i="5"/>
  <c r="D542" i="5"/>
  <c r="C542" i="5"/>
  <c r="T541" i="5"/>
  <c r="S541" i="5"/>
  <c r="R541" i="5"/>
  <c r="Q541" i="5"/>
  <c r="P541" i="5"/>
  <c r="O541" i="5"/>
  <c r="N541" i="5"/>
  <c r="M541" i="5"/>
  <c r="L541" i="5"/>
  <c r="K541" i="5"/>
  <c r="J541" i="5"/>
  <c r="I541" i="5"/>
  <c r="H541" i="5"/>
  <c r="G541" i="5"/>
  <c r="F541" i="5"/>
  <c r="E541" i="5"/>
  <c r="D541" i="5"/>
  <c r="C541" i="5"/>
  <c r="T540" i="5"/>
  <c r="S540" i="5"/>
  <c r="R540" i="5"/>
  <c r="Q540" i="5"/>
  <c r="P540" i="5"/>
  <c r="O540" i="5"/>
  <c r="N540" i="5"/>
  <c r="M540" i="5"/>
  <c r="L540" i="5"/>
  <c r="K540" i="5"/>
  <c r="J540" i="5"/>
  <c r="I540" i="5"/>
  <c r="H540" i="5"/>
  <c r="G540" i="5"/>
  <c r="F540" i="5"/>
  <c r="E540" i="5"/>
  <c r="D540" i="5"/>
  <c r="C540" i="5"/>
  <c r="T539" i="5"/>
  <c r="S539" i="5"/>
  <c r="R539" i="5"/>
  <c r="Q539" i="5"/>
  <c r="P539" i="5"/>
  <c r="O539" i="5"/>
  <c r="N539" i="5"/>
  <c r="M539" i="5"/>
  <c r="L539" i="5"/>
  <c r="K539" i="5"/>
  <c r="J539" i="5"/>
  <c r="I539" i="5"/>
  <c r="H539" i="5"/>
  <c r="G539" i="5"/>
  <c r="F539" i="5"/>
  <c r="E539" i="5"/>
  <c r="D539" i="5"/>
  <c r="C539" i="5"/>
  <c r="T538" i="5"/>
  <c r="S538" i="5"/>
  <c r="R538" i="5"/>
  <c r="Q538" i="5"/>
  <c r="P538" i="5"/>
  <c r="O538" i="5"/>
  <c r="N538" i="5"/>
  <c r="M538" i="5"/>
  <c r="L538" i="5"/>
  <c r="K538" i="5"/>
  <c r="J538" i="5"/>
  <c r="I538" i="5"/>
  <c r="H538" i="5"/>
  <c r="G538" i="5"/>
  <c r="F538" i="5"/>
  <c r="E538" i="5"/>
  <c r="D538" i="5"/>
  <c r="C538" i="5"/>
  <c r="T537" i="5"/>
  <c r="S537" i="5"/>
  <c r="R537" i="5"/>
  <c r="Q537" i="5"/>
  <c r="P537" i="5"/>
  <c r="O537" i="5"/>
  <c r="N537" i="5"/>
  <c r="M537" i="5"/>
  <c r="L537" i="5"/>
  <c r="K537" i="5"/>
  <c r="J537" i="5"/>
  <c r="I537" i="5"/>
  <c r="H537" i="5"/>
  <c r="G537" i="5"/>
  <c r="F537" i="5"/>
  <c r="E537" i="5"/>
  <c r="D537" i="5"/>
  <c r="C537" i="5"/>
  <c r="T536" i="5"/>
  <c r="S536" i="5"/>
  <c r="R536" i="5"/>
  <c r="Q536" i="5"/>
  <c r="P536" i="5"/>
  <c r="O536" i="5"/>
  <c r="N536" i="5"/>
  <c r="M536" i="5"/>
  <c r="L536" i="5"/>
  <c r="K536" i="5"/>
  <c r="J536" i="5"/>
  <c r="I536" i="5"/>
  <c r="H536" i="5"/>
  <c r="G536" i="5"/>
  <c r="F536" i="5"/>
  <c r="E536" i="5"/>
  <c r="D536" i="5"/>
  <c r="C536" i="5"/>
  <c r="T535" i="5"/>
  <c r="S535" i="5"/>
  <c r="R535" i="5"/>
  <c r="Q535" i="5"/>
  <c r="P535" i="5"/>
  <c r="O535" i="5"/>
  <c r="N535" i="5"/>
  <c r="M535" i="5"/>
  <c r="L535" i="5"/>
  <c r="K535" i="5"/>
  <c r="J535" i="5"/>
  <c r="I535" i="5"/>
  <c r="H535" i="5"/>
  <c r="G535" i="5"/>
  <c r="F535" i="5"/>
  <c r="E535" i="5"/>
  <c r="D535" i="5"/>
  <c r="C535" i="5"/>
  <c r="T534" i="5"/>
  <c r="S534" i="5"/>
  <c r="R534" i="5"/>
  <c r="Q534" i="5"/>
  <c r="P534" i="5"/>
  <c r="O534" i="5"/>
  <c r="N534" i="5"/>
  <c r="M534" i="5"/>
  <c r="L534" i="5"/>
  <c r="K534" i="5"/>
  <c r="J534" i="5"/>
  <c r="I534" i="5"/>
  <c r="H534" i="5"/>
  <c r="G534" i="5"/>
  <c r="F534" i="5"/>
  <c r="E534" i="5"/>
  <c r="D534" i="5"/>
  <c r="C534" i="5"/>
  <c r="T533" i="5"/>
  <c r="S533" i="5"/>
  <c r="R533" i="5"/>
  <c r="Q533" i="5"/>
  <c r="P533" i="5"/>
  <c r="O533" i="5"/>
  <c r="N533" i="5"/>
  <c r="M533" i="5"/>
  <c r="L533" i="5"/>
  <c r="K533" i="5"/>
  <c r="J533" i="5"/>
  <c r="I533" i="5"/>
  <c r="H533" i="5"/>
  <c r="G533" i="5"/>
  <c r="F533" i="5"/>
  <c r="E533" i="5"/>
  <c r="D533" i="5"/>
  <c r="C533" i="5"/>
  <c r="T532" i="5"/>
  <c r="S532" i="5"/>
  <c r="R532" i="5"/>
  <c r="Q532" i="5"/>
  <c r="P532" i="5"/>
  <c r="O532" i="5"/>
  <c r="N532" i="5"/>
  <c r="M532" i="5"/>
  <c r="L532" i="5"/>
  <c r="K532" i="5"/>
  <c r="J532" i="5"/>
  <c r="I532" i="5"/>
  <c r="H532" i="5"/>
  <c r="G532" i="5"/>
  <c r="F532" i="5"/>
  <c r="E532" i="5"/>
  <c r="D532" i="5"/>
  <c r="C532" i="5"/>
  <c r="T531" i="5"/>
  <c r="S531" i="5"/>
  <c r="R531" i="5"/>
  <c r="Q531" i="5"/>
  <c r="P531" i="5"/>
  <c r="O531" i="5"/>
  <c r="N531" i="5"/>
  <c r="M531" i="5"/>
  <c r="L531" i="5"/>
  <c r="K531" i="5"/>
  <c r="J531" i="5"/>
  <c r="I531" i="5"/>
  <c r="H531" i="5"/>
  <c r="G531" i="5"/>
  <c r="F531" i="5"/>
  <c r="E531" i="5"/>
  <c r="D531" i="5"/>
  <c r="C531" i="5"/>
  <c r="T530" i="5"/>
  <c r="S530" i="5"/>
  <c r="R530" i="5"/>
  <c r="Q530" i="5"/>
  <c r="P530" i="5"/>
  <c r="O530" i="5"/>
  <c r="N530" i="5"/>
  <c r="M530" i="5"/>
  <c r="L530" i="5"/>
  <c r="K530" i="5"/>
  <c r="J530" i="5"/>
  <c r="I530" i="5"/>
  <c r="H530" i="5"/>
  <c r="G530" i="5"/>
  <c r="F530" i="5"/>
  <c r="E530" i="5"/>
  <c r="D530" i="5"/>
  <c r="C530" i="5"/>
  <c r="T529" i="5"/>
  <c r="S529" i="5"/>
  <c r="R529" i="5"/>
  <c r="Q529" i="5"/>
  <c r="P529" i="5"/>
  <c r="O529" i="5"/>
  <c r="N529" i="5"/>
  <c r="M529" i="5"/>
  <c r="L529" i="5"/>
  <c r="K529" i="5"/>
  <c r="J529" i="5"/>
  <c r="I529" i="5"/>
  <c r="H529" i="5"/>
  <c r="G529" i="5"/>
  <c r="F529" i="5"/>
  <c r="E529" i="5"/>
  <c r="D529" i="5"/>
  <c r="C529" i="5"/>
  <c r="T528" i="5"/>
  <c r="S528" i="5"/>
  <c r="R528" i="5"/>
  <c r="Q528" i="5"/>
  <c r="P528" i="5"/>
  <c r="O528" i="5"/>
  <c r="N528" i="5"/>
  <c r="M528" i="5"/>
  <c r="L528" i="5"/>
  <c r="K528" i="5"/>
  <c r="J528" i="5"/>
  <c r="I528" i="5"/>
  <c r="H528" i="5"/>
  <c r="G528" i="5"/>
  <c r="F528" i="5"/>
  <c r="E528" i="5"/>
  <c r="D528" i="5"/>
  <c r="C528" i="5"/>
  <c r="T527" i="5"/>
  <c r="S527" i="5"/>
  <c r="R527" i="5"/>
  <c r="Q527" i="5"/>
  <c r="P527" i="5"/>
  <c r="O527" i="5"/>
  <c r="N527" i="5"/>
  <c r="M527" i="5"/>
  <c r="L527" i="5"/>
  <c r="K527" i="5"/>
  <c r="J527" i="5"/>
  <c r="I527" i="5"/>
  <c r="H527" i="5"/>
  <c r="G527" i="5"/>
  <c r="F527" i="5"/>
  <c r="E527" i="5"/>
  <c r="D527" i="5"/>
  <c r="C527" i="5"/>
  <c r="T526" i="5"/>
  <c r="S526" i="5"/>
  <c r="R526" i="5"/>
  <c r="Q526" i="5"/>
  <c r="P526" i="5"/>
  <c r="O526" i="5"/>
  <c r="N526" i="5"/>
  <c r="M526" i="5"/>
  <c r="L526" i="5"/>
  <c r="K526" i="5"/>
  <c r="J526" i="5"/>
  <c r="I526" i="5"/>
  <c r="H526" i="5"/>
  <c r="G526" i="5"/>
  <c r="F526" i="5"/>
  <c r="E526" i="5"/>
  <c r="D526" i="5"/>
  <c r="C526" i="5"/>
  <c r="T525" i="5"/>
  <c r="S525" i="5"/>
  <c r="R525" i="5"/>
  <c r="Q525" i="5"/>
  <c r="P525" i="5"/>
  <c r="O525" i="5"/>
  <c r="N525" i="5"/>
  <c r="M525" i="5"/>
  <c r="L525" i="5"/>
  <c r="K525" i="5"/>
  <c r="J525" i="5"/>
  <c r="I525" i="5"/>
  <c r="H525" i="5"/>
  <c r="G525" i="5"/>
  <c r="F525" i="5"/>
  <c r="E525" i="5"/>
  <c r="D525" i="5"/>
  <c r="C525" i="5"/>
  <c r="T524" i="5"/>
  <c r="S524" i="5"/>
  <c r="R524" i="5"/>
  <c r="Q524" i="5"/>
  <c r="P524" i="5"/>
  <c r="I123" i="8" s="1"/>
  <c r="I118" i="8" s="1"/>
  <c r="O524" i="5"/>
  <c r="N524" i="5"/>
  <c r="M524" i="5"/>
  <c r="L524" i="5"/>
  <c r="K524" i="5"/>
  <c r="I136" i="8" s="1"/>
  <c r="J524" i="5"/>
  <c r="I524" i="5"/>
  <c r="H524" i="5"/>
  <c r="G524" i="5"/>
  <c r="F524" i="5"/>
  <c r="E524" i="5"/>
  <c r="D524" i="5"/>
  <c r="I129" i="8" s="1"/>
  <c r="K120" i="8" s="1"/>
  <c r="C524" i="5"/>
  <c r="T523" i="5"/>
  <c r="S523" i="5"/>
  <c r="R523" i="5"/>
  <c r="Q523" i="5"/>
  <c r="P523" i="5"/>
  <c r="O523" i="5"/>
  <c r="N523" i="5"/>
  <c r="M523" i="5"/>
  <c r="L523" i="5"/>
  <c r="K523" i="5"/>
  <c r="J523" i="5"/>
  <c r="I523" i="5"/>
  <c r="H523" i="5"/>
  <c r="G523" i="5"/>
  <c r="F523" i="5"/>
  <c r="E523" i="5"/>
  <c r="D523" i="5"/>
  <c r="C523" i="5"/>
  <c r="T522" i="5"/>
  <c r="S522" i="5"/>
  <c r="R522" i="5"/>
  <c r="Q522" i="5"/>
  <c r="P522" i="5"/>
  <c r="O522" i="5"/>
  <c r="N522" i="5"/>
  <c r="M522" i="5"/>
  <c r="L522" i="5"/>
  <c r="K522" i="5"/>
  <c r="J522" i="5"/>
  <c r="I522" i="5"/>
  <c r="H522" i="5"/>
  <c r="G522" i="5"/>
  <c r="F522" i="5"/>
  <c r="E522" i="5"/>
  <c r="D522" i="5"/>
  <c r="C522" i="5"/>
  <c r="T521" i="5"/>
  <c r="S521" i="5"/>
  <c r="R521" i="5"/>
  <c r="Q521" i="5"/>
  <c r="P521" i="5"/>
  <c r="O521" i="5"/>
  <c r="N521" i="5"/>
  <c r="M521" i="5"/>
  <c r="L521" i="5"/>
  <c r="K521" i="5"/>
  <c r="J521" i="5"/>
  <c r="I521" i="5"/>
  <c r="H521" i="5"/>
  <c r="G521" i="5"/>
  <c r="F521" i="5"/>
  <c r="E521" i="5"/>
  <c r="D521" i="5"/>
  <c r="C521" i="5"/>
  <c r="T520" i="5"/>
  <c r="S520" i="5"/>
  <c r="R520" i="5"/>
  <c r="Q520" i="5"/>
  <c r="P520" i="5"/>
  <c r="O520" i="5"/>
  <c r="N520" i="5"/>
  <c r="M520" i="5"/>
  <c r="L520" i="5"/>
  <c r="K520" i="5"/>
  <c r="J520" i="5"/>
  <c r="I520" i="5"/>
  <c r="H520" i="5"/>
  <c r="G520" i="5"/>
  <c r="F520" i="5"/>
  <c r="E520" i="5"/>
  <c r="D520" i="5"/>
  <c r="C520" i="5"/>
  <c r="T519" i="5"/>
  <c r="S519" i="5"/>
  <c r="R519" i="5"/>
  <c r="Q519" i="5"/>
  <c r="P519" i="5"/>
  <c r="O519" i="5"/>
  <c r="N519" i="5"/>
  <c r="M519" i="5"/>
  <c r="L519" i="5"/>
  <c r="K519" i="5"/>
  <c r="J519" i="5"/>
  <c r="I519" i="5"/>
  <c r="H519" i="5"/>
  <c r="G519" i="5"/>
  <c r="F519" i="5"/>
  <c r="E519" i="5"/>
  <c r="D519" i="5"/>
  <c r="C519" i="5"/>
  <c r="T518" i="5"/>
  <c r="S518" i="5"/>
  <c r="R518" i="5"/>
  <c r="Q518" i="5"/>
  <c r="P518" i="5"/>
  <c r="O518" i="5"/>
  <c r="N518" i="5"/>
  <c r="M518" i="5"/>
  <c r="L518" i="5"/>
  <c r="K518" i="5"/>
  <c r="J518" i="5"/>
  <c r="I518" i="5"/>
  <c r="H518" i="5"/>
  <c r="G518" i="5"/>
  <c r="F518" i="5"/>
  <c r="E518" i="5"/>
  <c r="D518" i="5"/>
  <c r="C518" i="5"/>
  <c r="T517" i="5"/>
  <c r="S517" i="5"/>
  <c r="R517" i="5"/>
  <c r="Q517" i="5"/>
  <c r="P517" i="5"/>
  <c r="O517" i="5"/>
  <c r="N517" i="5"/>
  <c r="M517" i="5"/>
  <c r="L517" i="5"/>
  <c r="K517" i="5"/>
  <c r="J517" i="5"/>
  <c r="I517" i="5"/>
  <c r="H517" i="5"/>
  <c r="G517" i="5"/>
  <c r="F517" i="5"/>
  <c r="E517" i="5"/>
  <c r="D517" i="5"/>
  <c r="C517" i="5"/>
  <c r="T516" i="5"/>
  <c r="S516" i="5"/>
  <c r="R516" i="5"/>
  <c r="Q516" i="5"/>
  <c r="P516" i="5"/>
  <c r="O516" i="5"/>
  <c r="N516" i="5"/>
  <c r="M516" i="5"/>
  <c r="L516" i="5"/>
  <c r="K516" i="5"/>
  <c r="J516" i="5"/>
  <c r="I516" i="5"/>
  <c r="H516" i="5"/>
  <c r="G516" i="5"/>
  <c r="F516" i="5"/>
  <c r="E516" i="5"/>
  <c r="D516" i="5"/>
  <c r="C516" i="5"/>
  <c r="T515" i="5"/>
  <c r="S515" i="5"/>
  <c r="R515" i="5"/>
  <c r="Q515" i="5"/>
  <c r="P515" i="5"/>
  <c r="O515" i="5"/>
  <c r="N515" i="5"/>
  <c r="M515" i="5"/>
  <c r="L515" i="5"/>
  <c r="K515" i="5"/>
  <c r="J515" i="5"/>
  <c r="I515" i="5"/>
  <c r="H515" i="5"/>
  <c r="G515" i="5"/>
  <c r="F515" i="5"/>
  <c r="E515" i="5"/>
  <c r="D515" i="5"/>
  <c r="C515" i="5"/>
  <c r="T514" i="5"/>
  <c r="S514" i="5"/>
  <c r="R514" i="5"/>
  <c r="Q514" i="5"/>
  <c r="P514" i="5"/>
  <c r="O514" i="5"/>
  <c r="N514" i="5"/>
  <c r="M514" i="5"/>
  <c r="L514" i="5"/>
  <c r="K514" i="5"/>
  <c r="J514" i="5"/>
  <c r="I514" i="5"/>
  <c r="H514" i="5"/>
  <c r="G514" i="5"/>
  <c r="F514" i="5"/>
  <c r="E514" i="5"/>
  <c r="D514" i="5"/>
  <c r="C514" i="5"/>
  <c r="T513" i="5"/>
  <c r="S513" i="5"/>
  <c r="R513" i="5"/>
  <c r="Q513" i="5"/>
  <c r="P513" i="5"/>
  <c r="O513" i="5"/>
  <c r="N513" i="5"/>
  <c r="M513" i="5"/>
  <c r="L513" i="5"/>
  <c r="K513" i="5"/>
  <c r="J513" i="5"/>
  <c r="I513" i="5"/>
  <c r="H513" i="5"/>
  <c r="G513" i="5"/>
  <c r="F513" i="5"/>
  <c r="E513" i="5"/>
  <c r="D513" i="5"/>
  <c r="C513" i="5"/>
  <c r="T512" i="5"/>
  <c r="S512" i="5"/>
  <c r="R512" i="5"/>
  <c r="Q512" i="5"/>
  <c r="P512" i="5"/>
  <c r="O512" i="5"/>
  <c r="N512" i="5"/>
  <c r="M512" i="5"/>
  <c r="L512" i="5"/>
  <c r="K512" i="5"/>
  <c r="J512" i="5"/>
  <c r="I512" i="5"/>
  <c r="H512" i="5"/>
  <c r="G512" i="5"/>
  <c r="F512" i="5"/>
  <c r="E512" i="5"/>
  <c r="D512" i="5"/>
  <c r="C512" i="5"/>
  <c r="T511" i="5"/>
  <c r="S511" i="5"/>
  <c r="R511" i="5"/>
  <c r="Q511" i="5"/>
  <c r="P511" i="5"/>
  <c r="O511" i="5"/>
  <c r="N511" i="5"/>
  <c r="M511" i="5"/>
  <c r="L511" i="5"/>
  <c r="K511" i="5"/>
  <c r="J511" i="5"/>
  <c r="I511" i="5"/>
  <c r="H511" i="5"/>
  <c r="G511" i="5"/>
  <c r="F511" i="5"/>
  <c r="E511" i="5"/>
  <c r="D511" i="5"/>
  <c r="C511" i="5"/>
  <c r="T510" i="5"/>
  <c r="S510" i="5"/>
  <c r="R510" i="5"/>
  <c r="Q510" i="5"/>
  <c r="P510" i="5"/>
  <c r="O510" i="5"/>
  <c r="N510" i="5"/>
  <c r="M510" i="5"/>
  <c r="L510" i="5"/>
  <c r="K510" i="5"/>
  <c r="J510" i="5"/>
  <c r="I510" i="5"/>
  <c r="H510" i="5"/>
  <c r="G510" i="5"/>
  <c r="F510" i="5"/>
  <c r="E510" i="5"/>
  <c r="D510" i="5"/>
  <c r="C510" i="5"/>
  <c r="T509" i="5"/>
  <c r="S509" i="5"/>
  <c r="R509" i="5"/>
  <c r="Q509" i="5"/>
  <c r="P509" i="5"/>
  <c r="O509" i="5"/>
  <c r="N509" i="5"/>
  <c r="M509" i="5"/>
  <c r="L509" i="5"/>
  <c r="K509" i="5"/>
  <c r="J509" i="5"/>
  <c r="I509" i="5"/>
  <c r="H509" i="5"/>
  <c r="G509" i="5"/>
  <c r="F509" i="5"/>
  <c r="E509" i="5"/>
  <c r="D509" i="5"/>
  <c r="C509" i="5"/>
  <c r="T508" i="5"/>
  <c r="S508" i="5"/>
  <c r="R508" i="5"/>
  <c r="Q508" i="5"/>
  <c r="P508" i="5"/>
  <c r="O508" i="5"/>
  <c r="N508" i="5"/>
  <c r="M508" i="5"/>
  <c r="L508" i="5"/>
  <c r="K508" i="5"/>
  <c r="J508" i="5"/>
  <c r="I508" i="5"/>
  <c r="H508" i="5"/>
  <c r="G508" i="5"/>
  <c r="F508" i="5"/>
  <c r="E508" i="5"/>
  <c r="D508" i="5"/>
  <c r="C508" i="5"/>
  <c r="T507" i="5"/>
  <c r="S507" i="5"/>
  <c r="R507" i="5"/>
  <c r="Q507" i="5"/>
  <c r="P507" i="5"/>
  <c r="O507" i="5"/>
  <c r="N507" i="5"/>
  <c r="M507" i="5"/>
  <c r="L507" i="5"/>
  <c r="K507" i="5"/>
  <c r="J507" i="5"/>
  <c r="I507" i="5"/>
  <c r="H507" i="5"/>
  <c r="G507" i="5"/>
  <c r="F507" i="5"/>
  <c r="E507" i="5"/>
  <c r="D507" i="5"/>
  <c r="C507" i="5"/>
  <c r="T506" i="5"/>
  <c r="S506" i="5"/>
  <c r="R506" i="5"/>
  <c r="Q506" i="5"/>
  <c r="P506" i="5"/>
  <c r="O506" i="5"/>
  <c r="N506" i="5"/>
  <c r="M506" i="5"/>
  <c r="L506" i="5"/>
  <c r="K506" i="5"/>
  <c r="J506" i="5"/>
  <c r="I506" i="5"/>
  <c r="H506" i="5"/>
  <c r="G506" i="5"/>
  <c r="F506" i="5"/>
  <c r="E506" i="5"/>
  <c r="D506" i="5"/>
  <c r="C506" i="5"/>
  <c r="T505" i="5"/>
  <c r="S505" i="5"/>
  <c r="R505" i="5"/>
  <c r="Q505" i="5"/>
  <c r="P505" i="5"/>
  <c r="O505" i="5"/>
  <c r="N505" i="5"/>
  <c r="M505" i="5"/>
  <c r="L505" i="5"/>
  <c r="K505" i="5"/>
  <c r="J505" i="5"/>
  <c r="I505" i="5"/>
  <c r="H505" i="5"/>
  <c r="G505" i="5"/>
  <c r="F505" i="5"/>
  <c r="E505" i="5"/>
  <c r="D505" i="5"/>
  <c r="C505" i="5"/>
  <c r="T504" i="5"/>
  <c r="S504" i="5"/>
  <c r="R504" i="5"/>
  <c r="Q504" i="5"/>
  <c r="P504" i="5"/>
  <c r="O504" i="5"/>
  <c r="N504" i="5"/>
  <c r="M504" i="5"/>
  <c r="L504" i="5"/>
  <c r="K504" i="5"/>
  <c r="J504" i="5"/>
  <c r="I504" i="5"/>
  <c r="H504" i="5"/>
  <c r="G504" i="5"/>
  <c r="F504" i="5"/>
  <c r="E504" i="5"/>
  <c r="D504" i="5"/>
  <c r="C504" i="5"/>
  <c r="T503" i="5"/>
  <c r="S503" i="5"/>
  <c r="R503" i="5"/>
  <c r="Q503" i="5"/>
  <c r="P503" i="5"/>
  <c r="O503" i="5"/>
  <c r="N503" i="5"/>
  <c r="M503" i="5"/>
  <c r="L503" i="5"/>
  <c r="K503" i="5"/>
  <c r="J503" i="5"/>
  <c r="I503" i="5"/>
  <c r="H503" i="5"/>
  <c r="G503" i="5"/>
  <c r="F503" i="5"/>
  <c r="E503" i="5"/>
  <c r="D503" i="5"/>
  <c r="C503" i="5"/>
  <c r="T502" i="5"/>
  <c r="S502" i="5"/>
  <c r="R502" i="5"/>
  <c r="Q502" i="5"/>
  <c r="P502" i="5"/>
  <c r="O502" i="5"/>
  <c r="N502" i="5"/>
  <c r="M502" i="5"/>
  <c r="L502" i="5"/>
  <c r="K502" i="5"/>
  <c r="J502" i="5"/>
  <c r="I502" i="5"/>
  <c r="H502" i="5"/>
  <c r="G502" i="5"/>
  <c r="F502" i="5"/>
  <c r="E502" i="5"/>
  <c r="D502" i="5"/>
  <c r="C502" i="5"/>
  <c r="T501" i="5"/>
  <c r="S501" i="5"/>
  <c r="R501" i="5"/>
  <c r="Q501" i="5"/>
  <c r="P501" i="5"/>
  <c r="O501" i="5"/>
  <c r="N501" i="5"/>
  <c r="M501" i="5"/>
  <c r="L501" i="5"/>
  <c r="K501" i="5"/>
  <c r="J501" i="5"/>
  <c r="I501" i="5"/>
  <c r="H501" i="5"/>
  <c r="G501" i="5"/>
  <c r="F501" i="5"/>
  <c r="E501" i="5"/>
  <c r="D501" i="5"/>
  <c r="C501" i="5"/>
  <c r="T500" i="5"/>
  <c r="S500" i="5"/>
  <c r="R500" i="5"/>
  <c r="Q500" i="5"/>
  <c r="P500" i="5"/>
  <c r="O500" i="5"/>
  <c r="N500" i="5"/>
  <c r="M500" i="5"/>
  <c r="L500" i="5"/>
  <c r="K500" i="5"/>
  <c r="J500" i="5"/>
  <c r="I500" i="5"/>
  <c r="H500" i="5"/>
  <c r="G500" i="5"/>
  <c r="F500" i="5"/>
  <c r="E500" i="5"/>
  <c r="D500" i="5"/>
  <c r="C500" i="5"/>
  <c r="T499" i="5"/>
  <c r="S499" i="5"/>
  <c r="R499" i="5"/>
  <c r="Q499" i="5"/>
  <c r="P499" i="5"/>
  <c r="O499" i="5"/>
  <c r="N499" i="5"/>
  <c r="M499" i="5"/>
  <c r="L499" i="5"/>
  <c r="K499" i="5"/>
  <c r="J499" i="5"/>
  <c r="I499" i="5"/>
  <c r="H499" i="5"/>
  <c r="G499" i="5"/>
  <c r="F499" i="5"/>
  <c r="E499" i="5"/>
  <c r="D499" i="5"/>
  <c r="C499" i="5"/>
  <c r="T498" i="5"/>
  <c r="S498" i="5"/>
  <c r="R498" i="5"/>
  <c r="Q498" i="5"/>
  <c r="P498" i="5"/>
  <c r="O498" i="5"/>
  <c r="N498" i="5"/>
  <c r="M498" i="5"/>
  <c r="L498" i="5"/>
  <c r="K498" i="5"/>
  <c r="J498" i="5"/>
  <c r="I498" i="5"/>
  <c r="H498" i="5"/>
  <c r="G498" i="5"/>
  <c r="F498" i="5"/>
  <c r="E498" i="5"/>
  <c r="D498" i="5"/>
  <c r="C498" i="5"/>
  <c r="T497" i="5"/>
  <c r="S497" i="5"/>
  <c r="R497" i="5"/>
  <c r="Q497" i="5"/>
  <c r="P497" i="5"/>
  <c r="O497" i="5"/>
  <c r="N497" i="5"/>
  <c r="M497" i="5"/>
  <c r="L497" i="5"/>
  <c r="K497" i="5"/>
  <c r="J497" i="5"/>
  <c r="I497" i="5"/>
  <c r="H497" i="5"/>
  <c r="G497" i="5"/>
  <c r="F497" i="5"/>
  <c r="E497" i="5"/>
  <c r="D497" i="5"/>
  <c r="C497" i="5"/>
  <c r="T496" i="5"/>
  <c r="S496" i="5"/>
  <c r="R496" i="5"/>
  <c r="Q496" i="5"/>
  <c r="P496" i="5"/>
  <c r="O496" i="5"/>
  <c r="N496" i="5"/>
  <c r="M496" i="5"/>
  <c r="L496" i="5"/>
  <c r="K496" i="5"/>
  <c r="J496" i="5"/>
  <c r="I496" i="5"/>
  <c r="H496" i="5"/>
  <c r="G496" i="5"/>
  <c r="F496" i="5"/>
  <c r="E496" i="5"/>
  <c r="D496" i="5"/>
  <c r="C496" i="5"/>
  <c r="T495" i="5"/>
  <c r="S495" i="5"/>
  <c r="R495" i="5"/>
  <c r="Q495" i="5"/>
  <c r="P495" i="5"/>
  <c r="O495" i="5"/>
  <c r="N495" i="5"/>
  <c r="M495" i="5"/>
  <c r="L495" i="5"/>
  <c r="K495" i="5"/>
  <c r="J495" i="5"/>
  <c r="I495" i="5"/>
  <c r="H495" i="5"/>
  <c r="G495" i="5"/>
  <c r="F495" i="5"/>
  <c r="E495" i="5"/>
  <c r="D495" i="5"/>
  <c r="C495" i="5"/>
  <c r="T494" i="5"/>
  <c r="S494" i="5"/>
  <c r="R494" i="5"/>
  <c r="Q494" i="5"/>
  <c r="P494" i="5"/>
  <c r="O494" i="5"/>
  <c r="N494" i="5"/>
  <c r="M494" i="5"/>
  <c r="L494" i="5"/>
  <c r="K494" i="5"/>
  <c r="J494" i="5"/>
  <c r="I494" i="5"/>
  <c r="H494" i="5"/>
  <c r="G494" i="5"/>
  <c r="F494" i="5"/>
  <c r="E494" i="5"/>
  <c r="D494" i="5"/>
  <c r="C494" i="5"/>
  <c r="T493" i="5"/>
  <c r="S493" i="5"/>
  <c r="R493" i="5"/>
  <c r="Q493" i="5"/>
  <c r="P493" i="5"/>
  <c r="O493" i="5"/>
  <c r="N493" i="5"/>
  <c r="M493" i="5"/>
  <c r="L493" i="5"/>
  <c r="K493" i="5"/>
  <c r="J493" i="5"/>
  <c r="I493" i="5"/>
  <c r="H493" i="5"/>
  <c r="G493" i="5"/>
  <c r="F493" i="5"/>
  <c r="E493" i="5"/>
  <c r="D493" i="5"/>
  <c r="C493" i="5"/>
  <c r="T492" i="5"/>
  <c r="S492" i="5"/>
  <c r="R492" i="5"/>
  <c r="Q492" i="5"/>
  <c r="P492" i="5"/>
  <c r="O492" i="5"/>
  <c r="N492" i="5"/>
  <c r="M492" i="5"/>
  <c r="L492" i="5"/>
  <c r="K492" i="5"/>
  <c r="J492" i="5"/>
  <c r="I492" i="5"/>
  <c r="H492" i="5"/>
  <c r="G492" i="5"/>
  <c r="F492" i="5"/>
  <c r="E492" i="5"/>
  <c r="D492" i="5"/>
  <c r="C492" i="5"/>
  <c r="T491" i="5"/>
  <c r="S491" i="5"/>
  <c r="R491" i="5"/>
  <c r="Q491" i="5"/>
  <c r="P491" i="5"/>
  <c r="O491" i="5"/>
  <c r="N491" i="5"/>
  <c r="M491" i="5"/>
  <c r="L491" i="5"/>
  <c r="K491" i="5"/>
  <c r="J491" i="5"/>
  <c r="I491" i="5"/>
  <c r="H491" i="5"/>
  <c r="G491" i="5"/>
  <c r="F491" i="5"/>
  <c r="E491" i="5"/>
  <c r="D491" i="5"/>
  <c r="C491" i="5"/>
  <c r="T490" i="5"/>
  <c r="S490" i="5"/>
  <c r="R490" i="5"/>
  <c r="Q490" i="5"/>
  <c r="P490" i="5"/>
  <c r="O490" i="5"/>
  <c r="N490" i="5"/>
  <c r="M490" i="5"/>
  <c r="L490" i="5"/>
  <c r="K490" i="5"/>
  <c r="J490" i="5"/>
  <c r="I490" i="5"/>
  <c r="H490" i="5"/>
  <c r="G490" i="5"/>
  <c r="F490" i="5"/>
  <c r="E490" i="5"/>
  <c r="D490" i="5"/>
  <c r="C490" i="5"/>
  <c r="T489" i="5"/>
  <c r="S489" i="5"/>
  <c r="R489" i="5"/>
  <c r="Q489" i="5"/>
  <c r="P489" i="5"/>
  <c r="O489" i="5"/>
  <c r="N489" i="5"/>
  <c r="M489" i="5"/>
  <c r="L489" i="5"/>
  <c r="K489" i="5"/>
  <c r="J489" i="5"/>
  <c r="I489" i="5"/>
  <c r="H489" i="5"/>
  <c r="G489" i="5"/>
  <c r="F489" i="5"/>
  <c r="E489" i="5"/>
  <c r="D489" i="5"/>
  <c r="C489" i="5"/>
  <c r="T488" i="5"/>
  <c r="S488" i="5"/>
  <c r="R488" i="5"/>
  <c r="Q488" i="5"/>
  <c r="P488" i="5"/>
  <c r="O488" i="5"/>
  <c r="N488" i="5"/>
  <c r="M488" i="5"/>
  <c r="L488" i="5"/>
  <c r="K488" i="5"/>
  <c r="J488" i="5"/>
  <c r="I488" i="5"/>
  <c r="H488" i="5"/>
  <c r="G488" i="5"/>
  <c r="F488" i="5"/>
  <c r="E488" i="5"/>
  <c r="D488" i="5"/>
  <c r="C488" i="5"/>
  <c r="T487" i="5"/>
  <c r="S487" i="5"/>
  <c r="R487" i="5"/>
  <c r="Q487" i="5"/>
  <c r="P487" i="5"/>
  <c r="O487" i="5"/>
  <c r="N487" i="5"/>
  <c r="M487" i="5"/>
  <c r="L487" i="5"/>
  <c r="K487" i="5"/>
  <c r="J487" i="5"/>
  <c r="I487" i="5"/>
  <c r="H487" i="5"/>
  <c r="G487" i="5"/>
  <c r="F487" i="5"/>
  <c r="E487" i="5"/>
  <c r="D487" i="5"/>
  <c r="C487" i="5"/>
  <c r="T486" i="5"/>
  <c r="S486" i="5"/>
  <c r="R486" i="5"/>
  <c r="Q486" i="5"/>
  <c r="P486" i="5"/>
  <c r="O486" i="5"/>
  <c r="N486" i="5"/>
  <c r="M486" i="5"/>
  <c r="L486" i="5"/>
  <c r="K486" i="5"/>
  <c r="J486" i="5"/>
  <c r="I486" i="5"/>
  <c r="H486" i="5"/>
  <c r="G486" i="5"/>
  <c r="F486" i="5"/>
  <c r="E486" i="5"/>
  <c r="D486" i="5"/>
  <c r="C486" i="5"/>
  <c r="T485" i="5"/>
  <c r="S485" i="5"/>
  <c r="R485" i="5"/>
  <c r="Q485" i="5"/>
  <c r="P485" i="5"/>
  <c r="O485" i="5"/>
  <c r="N485" i="5"/>
  <c r="M485" i="5"/>
  <c r="L485" i="5"/>
  <c r="K485" i="5"/>
  <c r="J485" i="5"/>
  <c r="I485" i="5"/>
  <c r="H485" i="5"/>
  <c r="G485" i="5"/>
  <c r="F485" i="5"/>
  <c r="E485" i="5"/>
  <c r="D485" i="5"/>
  <c r="C485" i="5"/>
  <c r="T484" i="5"/>
  <c r="S484" i="5"/>
  <c r="R484" i="5"/>
  <c r="Q484" i="5"/>
  <c r="P484" i="5"/>
  <c r="O484" i="5"/>
  <c r="N484" i="5"/>
  <c r="M484" i="5"/>
  <c r="L484" i="5"/>
  <c r="K484" i="5"/>
  <c r="J484" i="5"/>
  <c r="I484" i="5"/>
  <c r="H484" i="5"/>
  <c r="G484" i="5"/>
  <c r="F484" i="5"/>
  <c r="E484" i="5"/>
  <c r="D484" i="5"/>
  <c r="C484" i="5"/>
  <c r="T483" i="5"/>
  <c r="S483" i="5"/>
  <c r="R483" i="5"/>
  <c r="Q483" i="5"/>
  <c r="P483" i="5"/>
  <c r="O483" i="5"/>
  <c r="N483" i="5"/>
  <c r="M483" i="5"/>
  <c r="L483" i="5"/>
  <c r="K483" i="5"/>
  <c r="J483" i="5"/>
  <c r="I483" i="5"/>
  <c r="H483" i="5"/>
  <c r="G483" i="5"/>
  <c r="F483" i="5"/>
  <c r="E483" i="5"/>
  <c r="D483" i="5"/>
  <c r="C483" i="5"/>
  <c r="T482" i="5"/>
  <c r="S482" i="5"/>
  <c r="R482" i="5"/>
  <c r="Q482" i="5"/>
  <c r="P482" i="5"/>
  <c r="O482" i="5"/>
  <c r="N482" i="5"/>
  <c r="M482" i="5"/>
  <c r="L482" i="5"/>
  <c r="K482" i="5"/>
  <c r="J482" i="5"/>
  <c r="I482" i="5"/>
  <c r="H482" i="5"/>
  <c r="G482" i="5"/>
  <c r="F482" i="5"/>
  <c r="E482" i="5"/>
  <c r="D482" i="5"/>
  <c r="C482" i="5"/>
  <c r="T481" i="5"/>
  <c r="S481" i="5"/>
  <c r="R481" i="5"/>
  <c r="Q481" i="5"/>
  <c r="P481" i="5"/>
  <c r="O481" i="5"/>
  <c r="N481" i="5"/>
  <c r="M481" i="5"/>
  <c r="L481" i="5"/>
  <c r="K481" i="5"/>
  <c r="J481" i="5"/>
  <c r="I481" i="5"/>
  <c r="H481" i="5"/>
  <c r="G481" i="5"/>
  <c r="F481" i="5"/>
  <c r="E481" i="5"/>
  <c r="D481" i="5"/>
  <c r="C481" i="5"/>
  <c r="T480" i="5"/>
  <c r="S480" i="5"/>
  <c r="R480" i="5"/>
  <c r="Q480" i="5"/>
  <c r="P480" i="5"/>
  <c r="O480" i="5"/>
  <c r="N480" i="5"/>
  <c r="M480" i="5"/>
  <c r="L480" i="5"/>
  <c r="K480" i="5"/>
  <c r="J480" i="5"/>
  <c r="I480" i="5"/>
  <c r="H480" i="5"/>
  <c r="G480" i="5"/>
  <c r="F480" i="5"/>
  <c r="E480" i="5"/>
  <c r="D480" i="5"/>
  <c r="C480" i="5"/>
  <c r="T479" i="5"/>
  <c r="S479" i="5"/>
  <c r="R479" i="5"/>
  <c r="Q479" i="5"/>
  <c r="P479" i="5"/>
  <c r="O479" i="5"/>
  <c r="N479" i="5"/>
  <c r="M479" i="5"/>
  <c r="L479" i="5"/>
  <c r="K479" i="5"/>
  <c r="J479" i="5"/>
  <c r="I479" i="5"/>
  <c r="H479" i="5"/>
  <c r="G479" i="5"/>
  <c r="F479" i="5"/>
  <c r="E479" i="5"/>
  <c r="D479" i="5"/>
  <c r="C479" i="5"/>
  <c r="T478" i="5"/>
  <c r="S478" i="5"/>
  <c r="R478" i="5"/>
  <c r="Q478" i="5"/>
  <c r="P478" i="5"/>
  <c r="O478" i="5"/>
  <c r="N478" i="5"/>
  <c r="M478" i="5"/>
  <c r="L478" i="5"/>
  <c r="K478" i="5"/>
  <c r="J478" i="5"/>
  <c r="I478" i="5"/>
  <c r="H478" i="5"/>
  <c r="G478" i="5"/>
  <c r="F478" i="5"/>
  <c r="E478" i="5"/>
  <c r="D478" i="5"/>
  <c r="C478" i="5"/>
  <c r="T477" i="5"/>
  <c r="S477" i="5"/>
  <c r="R477" i="5"/>
  <c r="Q477" i="5"/>
  <c r="P477" i="5"/>
  <c r="O477" i="5"/>
  <c r="N477" i="5"/>
  <c r="M477" i="5"/>
  <c r="L477" i="5"/>
  <c r="K477" i="5"/>
  <c r="J477" i="5"/>
  <c r="I477" i="5"/>
  <c r="H477" i="5"/>
  <c r="G477" i="5"/>
  <c r="F477" i="5"/>
  <c r="E477" i="5"/>
  <c r="D477" i="5"/>
  <c r="C477" i="5"/>
  <c r="T476" i="5"/>
  <c r="S476" i="5"/>
  <c r="R476" i="5"/>
  <c r="Q476" i="5"/>
  <c r="P476" i="5"/>
  <c r="O476" i="5"/>
  <c r="N476" i="5"/>
  <c r="M476" i="5"/>
  <c r="L476" i="5"/>
  <c r="K476" i="5"/>
  <c r="J476" i="5"/>
  <c r="I476" i="5"/>
  <c r="H476" i="5"/>
  <c r="G476" i="5"/>
  <c r="F476" i="5"/>
  <c r="E476" i="5"/>
  <c r="D476" i="5"/>
  <c r="C476" i="5"/>
  <c r="T475" i="5"/>
  <c r="S475" i="5"/>
  <c r="R475" i="5"/>
  <c r="Q475" i="5"/>
  <c r="P475" i="5"/>
  <c r="O475" i="5"/>
  <c r="N475" i="5"/>
  <c r="M475" i="5"/>
  <c r="L475" i="5"/>
  <c r="K475" i="5"/>
  <c r="J475" i="5"/>
  <c r="I475" i="5"/>
  <c r="H475" i="5"/>
  <c r="G475" i="5"/>
  <c r="F475" i="5"/>
  <c r="E475" i="5"/>
  <c r="D475" i="5"/>
  <c r="C475" i="5"/>
  <c r="T474" i="5"/>
  <c r="S474" i="5"/>
  <c r="R474" i="5"/>
  <c r="Q474" i="5"/>
  <c r="P474" i="5"/>
  <c r="O474" i="5"/>
  <c r="N474" i="5"/>
  <c r="M474" i="5"/>
  <c r="L474" i="5"/>
  <c r="K474" i="5"/>
  <c r="J474" i="5"/>
  <c r="I474" i="5"/>
  <c r="H474" i="5"/>
  <c r="G474" i="5"/>
  <c r="F474" i="5"/>
  <c r="E474" i="5"/>
  <c r="D474" i="5"/>
  <c r="C474" i="5"/>
  <c r="T473" i="5"/>
  <c r="S473" i="5"/>
  <c r="R473" i="5"/>
  <c r="Q473" i="5"/>
  <c r="P473" i="5"/>
  <c r="O473" i="5"/>
  <c r="N473" i="5"/>
  <c r="M473" i="5"/>
  <c r="L473" i="5"/>
  <c r="K473" i="5"/>
  <c r="J473" i="5"/>
  <c r="I473" i="5"/>
  <c r="H473" i="5"/>
  <c r="G473" i="5"/>
  <c r="F473" i="5"/>
  <c r="E473" i="5"/>
  <c r="D473" i="5"/>
  <c r="C473" i="5"/>
  <c r="T472" i="5"/>
  <c r="S472" i="5"/>
  <c r="R472" i="5"/>
  <c r="Q472" i="5"/>
  <c r="P472" i="5"/>
  <c r="O472" i="5"/>
  <c r="N472" i="5"/>
  <c r="M472" i="5"/>
  <c r="L472" i="5"/>
  <c r="K472" i="5"/>
  <c r="J472" i="5"/>
  <c r="I472" i="5"/>
  <c r="H472" i="5"/>
  <c r="G472" i="5"/>
  <c r="F472" i="5"/>
  <c r="E472" i="5"/>
  <c r="D472" i="5"/>
  <c r="C472" i="5"/>
  <c r="T471" i="5"/>
  <c r="S471" i="5"/>
  <c r="R471" i="5"/>
  <c r="Q471" i="5"/>
  <c r="P471" i="5"/>
  <c r="O471" i="5"/>
  <c r="N471" i="5"/>
  <c r="M471" i="5"/>
  <c r="L471" i="5"/>
  <c r="K471" i="5"/>
  <c r="J471" i="5"/>
  <c r="I471" i="5"/>
  <c r="H471" i="5"/>
  <c r="G471" i="5"/>
  <c r="F471" i="5"/>
  <c r="E471" i="5"/>
  <c r="D471" i="5"/>
  <c r="C471" i="5"/>
  <c r="T470" i="5"/>
  <c r="S470" i="5"/>
  <c r="R470" i="5"/>
  <c r="Q470" i="5"/>
  <c r="P470" i="5"/>
  <c r="O470" i="5"/>
  <c r="N470" i="5"/>
  <c r="M470" i="5"/>
  <c r="L470" i="5"/>
  <c r="K470" i="5"/>
  <c r="J470" i="5"/>
  <c r="I470" i="5"/>
  <c r="H470" i="5"/>
  <c r="G470" i="5"/>
  <c r="F470" i="5"/>
  <c r="E470" i="5"/>
  <c r="D470" i="5"/>
  <c r="C470" i="5"/>
  <c r="T469" i="5"/>
  <c r="S469" i="5"/>
  <c r="R469" i="5"/>
  <c r="Q469" i="5"/>
  <c r="P469" i="5"/>
  <c r="O469" i="5"/>
  <c r="N469" i="5"/>
  <c r="M469" i="5"/>
  <c r="L469" i="5"/>
  <c r="K469" i="5"/>
  <c r="J469" i="5"/>
  <c r="I469" i="5"/>
  <c r="H469" i="5"/>
  <c r="G469" i="5"/>
  <c r="F469" i="5"/>
  <c r="E469" i="5"/>
  <c r="D469" i="5"/>
  <c r="C469" i="5"/>
  <c r="T468" i="5"/>
  <c r="S468" i="5"/>
  <c r="R468" i="5"/>
  <c r="Q468" i="5"/>
  <c r="P468" i="5"/>
  <c r="O468" i="5"/>
  <c r="N468" i="5"/>
  <c r="M468" i="5"/>
  <c r="L468" i="5"/>
  <c r="K468" i="5"/>
  <c r="J468" i="5"/>
  <c r="I468" i="5"/>
  <c r="H468" i="5"/>
  <c r="G468" i="5"/>
  <c r="F468" i="5"/>
  <c r="E468" i="5"/>
  <c r="D468" i="5"/>
  <c r="C468" i="5"/>
  <c r="T467" i="5"/>
  <c r="S467" i="5"/>
  <c r="R467" i="5"/>
  <c r="Q467" i="5"/>
  <c r="P467" i="5"/>
  <c r="O467" i="5"/>
  <c r="N467" i="5"/>
  <c r="M467" i="5"/>
  <c r="L467" i="5"/>
  <c r="K467" i="5"/>
  <c r="J467" i="5"/>
  <c r="I467" i="5"/>
  <c r="H467" i="5"/>
  <c r="G467" i="5"/>
  <c r="F467" i="5"/>
  <c r="E467" i="5"/>
  <c r="D467" i="5"/>
  <c r="C467" i="5"/>
  <c r="T466" i="5"/>
  <c r="S466" i="5"/>
  <c r="R466" i="5"/>
  <c r="Q466" i="5"/>
  <c r="P466" i="5"/>
  <c r="O466" i="5"/>
  <c r="N466" i="5"/>
  <c r="M466" i="5"/>
  <c r="L466" i="5"/>
  <c r="K466" i="5"/>
  <c r="J466" i="5"/>
  <c r="I466" i="5"/>
  <c r="H466" i="5"/>
  <c r="G466" i="5"/>
  <c r="F466" i="5"/>
  <c r="E466" i="5"/>
  <c r="D466" i="5"/>
  <c r="C466" i="5"/>
  <c r="T465" i="5"/>
  <c r="S465" i="5"/>
  <c r="R465" i="5"/>
  <c r="Q465" i="5"/>
  <c r="P465" i="5"/>
  <c r="O465" i="5"/>
  <c r="N465" i="5"/>
  <c r="M465" i="5"/>
  <c r="L465" i="5"/>
  <c r="K465" i="5"/>
  <c r="J465" i="5"/>
  <c r="I465" i="5"/>
  <c r="H465" i="5"/>
  <c r="G465" i="5"/>
  <c r="F465" i="5"/>
  <c r="E465" i="5"/>
  <c r="D465" i="5"/>
  <c r="C465" i="5"/>
  <c r="T464" i="5"/>
  <c r="S464" i="5"/>
  <c r="R464" i="5"/>
  <c r="Q464" i="5"/>
  <c r="P464" i="5"/>
  <c r="O464" i="5"/>
  <c r="N464" i="5"/>
  <c r="M464" i="5"/>
  <c r="L464" i="5"/>
  <c r="K464" i="5"/>
  <c r="J464" i="5"/>
  <c r="I464" i="5"/>
  <c r="H464" i="5"/>
  <c r="G464" i="5"/>
  <c r="F464" i="5"/>
  <c r="E464" i="5"/>
  <c r="D464" i="5"/>
  <c r="C464" i="5"/>
  <c r="T463" i="5"/>
  <c r="S463" i="5"/>
  <c r="R463" i="5"/>
  <c r="Q463" i="5"/>
  <c r="P463" i="5"/>
  <c r="O463" i="5"/>
  <c r="N463" i="5"/>
  <c r="M463" i="5"/>
  <c r="L463" i="5"/>
  <c r="K463" i="5"/>
  <c r="J463" i="5"/>
  <c r="I463" i="5"/>
  <c r="H463" i="5"/>
  <c r="G463" i="5"/>
  <c r="F463" i="5"/>
  <c r="E463" i="5"/>
  <c r="D463" i="5"/>
  <c r="C463" i="5"/>
  <c r="T462" i="5"/>
  <c r="S462" i="5"/>
  <c r="R462" i="5"/>
  <c r="Q462" i="5"/>
  <c r="P462" i="5"/>
  <c r="O462" i="5"/>
  <c r="N462" i="5"/>
  <c r="M462" i="5"/>
  <c r="L462" i="5"/>
  <c r="K462" i="5"/>
  <c r="J462" i="5"/>
  <c r="I462" i="5"/>
  <c r="H462" i="5"/>
  <c r="G462" i="5"/>
  <c r="F462" i="5"/>
  <c r="E462" i="5"/>
  <c r="D462" i="5"/>
  <c r="C462" i="5"/>
  <c r="T461" i="5"/>
  <c r="S461" i="5"/>
  <c r="R461" i="5"/>
  <c r="Q461" i="5"/>
  <c r="P461" i="5"/>
  <c r="O461" i="5"/>
  <c r="N461" i="5"/>
  <c r="M461" i="5"/>
  <c r="L461" i="5"/>
  <c r="K461" i="5"/>
  <c r="J461" i="5"/>
  <c r="I461" i="5"/>
  <c r="H461" i="5"/>
  <c r="G461" i="5"/>
  <c r="F461" i="5"/>
  <c r="E461" i="5"/>
  <c r="D461" i="5"/>
  <c r="C461" i="5"/>
  <c r="T460" i="5"/>
  <c r="S460" i="5"/>
  <c r="R460" i="5"/>
  <c r="Q460" i="5"/>
  <c r="P460" i="5"/>
  <c r="O460" i="5"/>
  <c r="N460" i="5"/>
  <c r="M460" i="5"/>
  <c r="L460" i="5"/>
  <c r="K460" i="5"/>
  <c r="J460" i="5"/>
  <c r="I460" i="5"/>
  <c r="H460" i="5"/>
  <c r="G460" i="5"/>
  <c r="F460" i="5"/>
  <c r="E460" i="5"/>
  <c r="D460" i="5"/>
  <c r="C460" i="5"/>
  <c r="T459" i="5"/>
  <c r="S459" i="5"/>
  <c r="R459" i="5"/>
  <c r="Q459" i="5"/>
  <c r="P459" i="5"/>
  <c r="O459" i="5"/>
  <c r="N459" i="5"/>
  <c r="M459" i="5"/>
  <c r="L459" i="5"/>
  <c r="K459" i="5"/>
  <c r="J459" i="5"/>
  <c r="I459" i="5"/>
  <c r="H459" i="5"/>
  <c r="G459" i="5"/>
  <c r="F459" i="5"/>
  <c r="E459" i="5"/>
  <c r="D459" i="5"/>
  <c r="C459" i="5"/>
  <c r="T458" i="5"/>
  <c r="S458" i="5"/>
  <c r="R458" i="5"/>
  <c r="Q458" i="5"/>
  <c r="P458" i="5"/>
  <c r="O458" i="5"/>
  <c r="N458" i="5"/>
  <c r="M458" i="5"/>
  <c r="L458" i="5"/>
  <c r="K458" i="5"/>
  <c r="J458" i="5"/>
  <c r="I458" i="5"/>
  <c r="H458" i="5"/>
  <c r="G458" i="5"/>
  <c r="F458" i="5"/>
  <c r="E458" i="5"/>
  <c r="D458" i="5"/>
  <c r="C458" i="5"/>
  <c r="T457" i="5"/>
  <c r="S457" i="5"/>
  <c r="R457" i="5"/>
  <c r="Q457" i="5"/>
  <c r="P457" i="5"/>
  <c r="O457" i="5"/>
  <c r="N457" i="5"/>
  <c r="M457" i="5"/>
  <c r="L457" i="5"/>
  <c r="K457" i="5"/>
  <c r="J457" i="5"/>
  <c r="I457" i="5"/>
  <c r="H457" i="5"/>
  <c r="G457" i="5"/>
  <c r="F457" i="5"/>
  <c r="E457" i="5"/>
  <c r="D457" i="5"/>
  <c r="C457" i="5"/>
  <c r="T456" i="5"/>
  <c r="S456" i="5"/>
  <c r="R456" i="5"/>
  <c r="Q456" i="5"/>
  <c r="P456" i="5"/>
  <c r="O456" i="5"/>
  <c r="N456" i="5"/>
  <c r="M456" i="5"/>
  <c r="L456" i="5"/>
  <c r="K456" i="5"/>
  <c r="J456" i="5"/>
  <c r="I456" i="5"/>
  <c r="H456" i="5"/>
  <c r="G456" i="5"/>
  <c r="F456" i="5"/>
  <c r="E456" i="5"/>
  <c r="D456" i="5"/>
  <c r="C456" i="5"/>
  <c r="T455" i="5"/>
  <c r="S455" i="5"/>
  <c r="R455" i="5"/>
  <c r="Q455" i="5"/>
  <c r="P455" i="5"/>
  <c r="O455" i="5"/>
  <c r="N455" i="5"/>
  <c r="M455" i="5"/>
  <c r="L455" i="5"/>
  <c r="K455" i="5"/>
  <c r="J455" i="5"/>
  <c r="I455" i="5"/>
  <c r="H455" i="5"/>
  <c r="G455" i="5"/>
  <c r="F455" i="5"/>
  <c r="E455" i="5"/>
  <c r="D455" i="5"/>
  <c r="C455" i="5"/>
  <c r="T454" i="5"/>
  <c r="S454" i="5"/>
  <c r="R454" i="5"/>
  <c r="Q454" i="5"/>
  <c r="P454" i="5"/>
  <c r="O454" i="5"/>
  <c r="N454" i="5"/>
  <c r="M454" i="5"/>
  <c r="L454" i="5"/>
  <c r="K454" i="5"/>
  <c r="J454" i="5"/>
  <c r="I454" i="5"/>
  <c r="H454" i="5"/>
  <c r="G454" i="5"/>
  <c r="F454" i="5"/>
  <c r="E454" i="5"/>
  <c r="D454" i="5"/>
  <c r="C454" i="5"/>
  <c r="T453" i="5"/>
  <c r="S453" i="5"/>
  <c r="R453" i="5"/>
  <c r="Q453" i="5"/>
  <c r="P453" i="5"/>
  <c r="O453" i="5"/>
  <c r="N453" i="5"/>
  <c r="M453" i="5"/>
  <c r="L453" i="5"/>
  <c r="K453" i="5"/>
  <c r="J453" i="5"/>
  <c r="I453" i="5"/>
  <c r="H453" i="5"/>
  <c r="G453" i="5"/>
  <c r="F453" i="5"/>
  <c r="E453" i="5"/>
  <c r="D453" i="5"/>
  <c r="C453" i="5"/>
  <c r="T452" i="5"/>
  <c r="S452" i="5"/>
  <c r="R452" i="5"/>
  <c r="Q452" i="5"/>
  <c r="P452" i="5"/>
  <c r="O452" i="5"/>
  <c r="N452" i="5"/>
  <c r="M452" i="5"/>
  <c r="L452" i="5"/>
  <c r="K452" i="5"/>
  <c r="J452" i="5"/>
  <c r="I452" i="5"/>
  <c r="H452" i="5"/>
  <c r="G452" i="5"/>
  <c r="F452" i="5"/>
  <c r="E452" i="5"/>
  <c r="D452" i="5"/>
  <c r="C452" i="5"/>
  <c r="T451" i="5"/>
  <c r="S451" i="5"/>
  <c r="R451" i="5"/>
  <c r="Q451" i="5"/>
  <c r="P451" i="5"/>
  <c r="O451" i="5"/>
  <c r="N451" i="5"/>
  <c r="M451" i="5"/>
  <c r="L451" i="5"/>
  <c r="K451" i="5"/>
  <c r="J451" i="5"/>
  <c r="I451" i="5"/>
  <c r="H451" i="5"/>
  <c r="G451" i="5"/>
  <c r="F451" i="5"/>
  <c r="E451" i="5"/>
  <c r="D451" i="5"/>
  <c r="C451" i="5"/>
  <c r="T450" i="5"/>
  <c r="S450" i="5"/>
  <c r="R450" i="5"/>
  <c r="Q450" i="5"/>
  <c r="P450" i="5"/>
  <c r="O450" i="5"/>
  <c r="N450" i="5"/>
  <c r="M450" i="5"/>
  <c r="L450" i="5"/>
  <c r="K450" i="5"/>
  <c r="J450" i="5"/>
  <c r="I450" i="5"/>
  <c r="H450" i="5"/>
  <c r="G450" i="5"/>
  <c r="F450" i="5"/>
  <c r="E450" i="5"/>
  <c r="D450" i="5"/>
  <c r="C450" i="5"/>
  <c r="T449" i="5"/>
  <c r="S449" i="5"/>
  <c r="R449" i="5"/>
  <c r="Q449" i="5"/>
  <c r="P449" i="5"/>
  <c r="O449" i="5"/>
  <c r="N449" i="5"/>
  <c r="M449" i="5"/>
  <c r="L449" i="5"/>
  <c r="K449" i="5"/>
  <c r="J449" i="5"/>
  <c r="I449" i="5"/>
  <c r="H449" i="5"/>
  <c r="G449" i="5"/>
  <c r="F449" i="5"/>
  <c r="E449" i="5"/>
  <c r="D449" i="5"/>
  <c r="C449" i="5"/>
  <c r="T448" i="5"/>
  <c r="S448" i="5"/>
  <c r="R448" i="5"/>
  <c r="Q448" i="5"/>
  <c r="P448" i="5"/>
  <c r="O448" i="5"/>
  <c r="N448" i="5"/>
  <c r="M448" i="5"/>
  <c r="L448" i="5"/>
  <c r="K448" i="5"/>
  <c r="J448" i="5"/>
  <c r="I448" i="5"/>
  <c r="H448" i="5"/>
  <c r="G448" i="5"/>
  <c r="F448" i="5"/>
  <c r="E448" i="5"/>
  <c r="D448" i="5"/>
  <c r="C448" i="5"/>
  <c r="T447" i="5"/>
  <c r="S447" i="5"/>
  <c r="R447" i="5"/>
  <c r="Q447" i="5"/>
  <c r="P447" i="5"/>
  <c r="O447" i="5"/>
  <c r="N447" i="5"/>
  <c r="M447" i="5"/>
  <c r="L447" i="5"/>
  <c r="K447" i="5"/>
  <c r="J447" i="5"/>
  <c r="I447" i="5"/>
  <c r="H447" i="5"/>
  <c r="G447" i="5"/>
  <c r="F447" i="5"/>
  <c r="E447" i="5"/>
  <c r="D447" i="5"/>
  <c r="C447" i="5"/>
  <c r="T446" i="5"/>
  <c r="S446" i="5"/>
  <c r="R446" i="5"/>
  <c r="Q446" i="5"/>
  <c r="P446" i="5"/>
  <c r="O446" i="5"/>
  <c r="N446" i="5"/>
  <c r="M446" i="5"/>
  <c r="L446" i="5"/>
  <c r="K446" i="5"/>
  <c r="J446" i="5"/>
  <c r="I446" i="5"/>
  <c r="H446" i="5"/>
  <c r="G446" i="5"/>
  <c r="F446" i="5"/>
  <c r="E446" i="5"/>
  <c r="D446" i="5"/>
  <c r="C446" i="5"/>
  <c r="T445" i="5"/>
  <c r="S445" i="5"/>
  <c r="R445" i="5"/>
  <c r="Q445" i="5"/>
  <c r="P445" i="5"/>
  <c r="O445" i="5"/>
  <c r="N445" i="5"/>
  <c r="M445" i="5"/>
  <c r="L445" i="5"/>
  <c r="K445" i="5"/>
  <c r="J445" i="5"/>
  <c r="I445" i="5"/>
  <c r="H445" i="5"/>
  <c r="G445" i="5"/>
  <c r="F445" i="5"/>
  <c r="E445" i="5"/>
  <c r="D445" i="5"/>
  <c r="C445" i="5"/>
  <c r="T444" i="5"/>
  <c r="S444" i="5"/>
  <c r="R444" i="5"/>
  <c r="Q444" i="5"/>
  <c r="P444" i="5"/>
  <c r="O444" i="5"/>
  <c r="N444" i="5"/>
  <c r="M444" i="5"/>
  <c r="L444" i="5"/>
  <c r="K444" i="5"/>
  <c r="J444" i="5"/>
  <c r="I444" i="5"/>
  <c r="H444" i="5"/>
  <c r="G444" i="5"/>
  <c r="F444" i="5"/>
  <c r="E444" i="5"/>
  <c r="D444" i="5"/>
  <c r="C444" i="5"/>
  <c r="T443" i="5"/>
  <c r="S443" i="5"/>
  <c r="R443" i="5"/>
  <c r="Q443" i="5"/>
  <c r="P443" i="5"/>
  <c r="O443" i="5"/>
  <c r="N443" i="5"/>
  <c r="M443" i="5"/>
  <c r="L443" i="5"/>
  <c r="K443" i="5"/>
  <c r="J443" i="5"/>
  <c r="I443" i="5"/>
  <c r="H443" i="5"/>
  <c r="G443" i="5"/>
  <c r="F443" i="5"/>
  <c r="E443" i="5"/>
  <c r="D443" i="5"/>
  <c r="C443" i="5"/>
  <c r="T442" i="5"/>
  <c r="S442" i="5"/>
  <c r="R442" i="5"/>
  <c r="Q442" i="5"/>
  <c r="P442" i="5"/>
  <c r="O442" i="5"/>
  <c r="N442" i="5"/>
  <c r="M442" i="5"/>
  <c r="L442" i="5"/>
  <c r="K442" i="5"/>
  <c r="J442" i="5"/>
  <c r="I442" i="5"/>
  <c r="H442" i="5"/>
  <c r="G442" i="5"/>
  <c r="F442" i="5"/>
  <c r="E442" i="5"/>
  <c r="D442" i="5"/>
  <c r="C442" i="5"/>
  <c r="T441" i="5"/>
  <c r="S441" i="5"/>
  <c r="R441" i="5"/>
  <c r="Q441" i="5"/>
  <c r="P441" i="5"/>
  <c r="O441" i="5"/>
  <c r="N441" i="5"/>
  <c r="M441" i="5"/>
  <c r="L441" i="5"/>
  <c r="K441" i="5"/>
  <c r="J441" i="5"/>
  <c r="I441" i="5"/>
  <c r="H441" i="5"/>
  <c r="G441" i="5"/>
  <c r="F441" i="5"/>
  <c r="E441" i="5"/>
  <c r="D441" i="5"/>
  <c r="C441" i="5"/>
  <c r="T440" i="5"/>
  <c r="S440" i="5"/>
  <c r="R440" i="5"/>
  <c r="Q440" i="5"/>
  <c r="P440" i="5"/>
  <c r="O440" i="5"/>
  <c r="N440" i="5"/>
  <c r="M440" i="5"/>
  <c r="L440" i="5"/>
  <c r="K440" i="5"/>
  <c r="J440" i="5"/>
  <c r="I440" i="5"/>
  <c r="H440" i="5"/>
  <c r="G440" i="5"/>
  <c r="F440" i="5"/>
  <c r="E440" i="5"/>
  <c r="D440" i="5"/>
  <c r="C440" i="5"/>
  <c r="T439" i="5"/>
  <c r="S439" i="5"/>
  <c r="R439" i="5"/>
  <c r="Q439" i="5"/>
  <c r="P439" i="5"/>
  <c r="O439" i="5"/>
  <c r="N439" i="5"/>
  <c r="M439" i="5"/>
  <c r="L439" i="5"/>
  <c r="K439" i="5"/>
  <c r="J439" i="5"/>
  <c r="I439" i="5"/>
  <c r="H439" i="5"/>
  <c r="G439" i="5"/>
  <c r="F439" i="5"/>
  <c r="E439" i="5"/>
  <c r="D439" i="5"/>
  <c r="C439" i="5"/>
  <c r="T438" i="5"/>
  <c r="S438" i="5"/>
  <c r="R438" i="5"/>
  <c r="Q438" i="5"/>
  <c r="P438" i="5"/>
  <c r="O438" i="5"/>
  <c r="N438" i="5"/>
  <c r="M438" i="5"/>
  <c r="L438" i="5"/>
  <c r="K438" i="5"/>
  <c r="J438" i="5"/>
  <c r="I438" i="5"/>
  <c r="H438" i="5"/>
  <c r="G438" i="5"/>
  <c r="F438" i="5"/>
  <c r="E438" i="5"/>
  <c r="D438" i="5"/>
  <c r="C438" i="5"/>
  <c r="T437" i="5"/>
  <c r="S437" i="5"/>
  <c r="R437" i="5"/>
  <c r="Q437" i="5"/>
  <c r="P437" i="5"/>
  <c r="O437" i="5"/>
  <c r="N437" i="5"/>
  <c r="M437" i="5"/>
  <c r="L437" i="5"/>
  <c r="K437" i="5"/>
  <c r="J437" i="5"/>
  <c r="I437" i="5"/>
  <c r="H437" i="5"/>
  <c r="G437" i="5"/>
  <c r="F437" i="5"/>
  <c r="E437" i="5"/>
  <c r="D437" i="5"/>
  <c r="C437" i="5"/>
  <c r="T436" i="5"/>
  <c r="S436" i="5"/>
  <c r="R436" i="5"/>
  <c r="Q436" i="5"/>
  <c r="P436" i="5"/>
  <c r="O436" i="5"/>
  <c r="N436" i="5"/>
  <c r="M436" i="5"/>
  <c r="L436" i="5"/>
  <c r="K436" i="5"/>
  <c r="J436" i="5"/>
  <c r="I436" i="5"/>
  <c r="H436" i="5"/>
  <c r="G436" i="5"/>
  <c r="F436" i="5"/>
  <c r="E436" i="5"/>
  <c r="D436" i="5"/>
  <c r="C436" i="5"/>
  <c r="T435" i="5"/>
  <c r="S435" i="5"/>
  <c r="R435" i="5"/>
  <c r="Q435" i="5"/>
  <c r="P435" i="5"/>
  <c r="O435" i="5"/>
  <c r="N435" i="5"/>
  <c r="M435" i="5"/>
  <c r="L435" i="5"/>
  <c r="K435" i="5"/>
  <c r="J435" i="5"/>
  <c r="I435" i="5"/>
  <c r="H435" i="5"/>
  <c r="G435" i="5"/>
  <c r="F435" i="5"/>
  <c r="E435" i="5"/>
  <c r="D435" i="5"/>
  <c r="C435" i="5"/>
  <c r="T434" i="5"/>
  <c r="S434" i="5"/>
  <c r="R434" i="5"/>
  <c r="Q434" i="5"/>
  <c r="P434" i="5"/>
  <c r="O434" i="5"/>
  <c r="N434" i="5"/>
  <c r="M434" i="5"/>
  <c r="L434" i="5"/>
  <c r="K434" i="5"/>
  <c r="J434" i="5"/>
  <c r="I434" i="5"/>
  <c r="H434" i="5"/>
  <c r="G434" i="5"/>
  <c r="F434" i="5"/>
  <c r="E434" i="5"/>
  <c r="D434" i="5"/>
  <c r="C434" i="5"/>
  <c r="T433" i="5"/>
  <c r="S433" i="5"/>
  <c r="R433" i="5"/>
  <c r="Q433" i="5"/>
  <c r="P433" i="5"/>
  <c r="O433" i="5"/>
  <c r="N433" i="5"/>
  <c r="M433" i="5"/>
  <c r="L433" i="5"/>
  <c r="K433" i="5"/>
  <c r="J433" i="5"/>
  <c r="I433" i="5"/>
  <c r="H433" i="5"/>
  <c r="G433" i="5"/>
  <c r="F433" i="5"/>
  <c r="E433" i="5"/>
  <c r="D433" i="5"/>
  <c r="C433" i="5"/>
  <c r="T432" i="5"/>
  <c r="S432" i="5"/>
  <c r="R432" i="5"/>
  <c r="Q432" i="5"/>
  <c r="P432" i="5"/>
  <c r="O432" i="5"/>
  <c r="N432" i="5"/>
  <c r="M432" i="5"/>
  <c r="L432" i="5"/>
  <c r="K432" i="5"/>
  <c r="J432" i="5"/>
  <c r="I432" i="5"/>
  <c r="H432" i="5"/>
  <c r="G432" i="5"/>
  <c r="F432" i="5"/>
  <c r="E432" i="5"/>
  <c r="D432" i="5"/>
  <c r="C432" i="5"/>
  <c r="T431" i="5"/>
  <c r="S431" i="5"/>
  <c r="R431" i="5"/>
  <c r="Q431" i="5"/>
  <c r="P431" i="5"/>
  <c r="O431" i="5"/>
  <c r="N431" i="5"/>
  <c r="M431" i="5"/>
  <c r="L431" i="5"/>
  <c r="K431" i="5"/>
  <c r="J431" i="5"/>
  <c r="I431" i="5"/>
  <c r="H431" i="5"/>
  <c r="G431" i="5"/>
  <c r="F431" i="5"/>
  <c r="E431" i="5"/>
  <c r="D431" i="5"/>
  <c r="C431" i="5"/>
  <c r="T430" i="5"/>
  <c r="S430" i="5"/>
  <c r="R430" i="5"/>
  <c r="Q430" i="5"/>
  <c r="P430" i="5"/>
  <c r="O430" i="5"/>
  <c r="N430" i="5"/>
  <c r="M430" i="5"/>
  <c r="L430" i="5"/>
  <c r="K430" i="5"/>
  <c r="J430" i="5"/>
  <c r="I430" i="5"/>
  <c r="H430" i="5"/>
  <c r="G430" i="5"/>
  <c r="F430" i="5"/>
  <c r="E430" i="5"/>
  <c r="D430" i="5"/>
  <c r="C430" i="5"/>
  <c r="T429" i="5"/>
  <c r="S429" i="5"/>
  <c r="R429" i="5"/>
  <c r="Q429" i="5"/>
  <c r="P429" i="5"/>
  <c r="O429" i="5"/>
  <c r="N429" i="5"/>
  <c r="M429" i="5"/>
  <c r="L429" i="5"/>
  <c r="K429" i="5"/>
  <c r="J429" i="5"/>
  <c r="I429" i="5"/>
  <c r="H429" i="5"/>
  <c r="G429" i="5"/>
  <c r="F429" i="5"/>
  <c r="E429" i="5"/>
  <c r="D429" i="5"/>
  <c r="C429" i="5"/>
  <c r="T428" i="5"/>
  <c r="S428" i="5"/>
  <c r="R428" i="5"/>
  <c r="Q428" i="5"/>
  <c r="P428" i="5"/>
  <c r="O428" i="5"/>
  <c r="N428" i="5"/>
  <c r="M428" i="5"/>
  <c r="L428" i="5"/>
  <c r="K428" i="5"/>
  <c r="J428" i="5"/>
  <c r="I428" i="5"/>
  <c r="H428" i="5"/>
  <c r="G428" i="5"/>
  <c r="F428" i="5"/>
  <c r="E428" i="5"/>
  <c r="D428" i="5"/>
  <c r="C428" i="5"/>
  <c r="T427" i="5"/>
  <c r="S427" i="5"/>
  <c r="R427" i="5"/>
  <c r="Q427" i="5"/>
  <c r="P427" i="5"/>
  <c r="O427" i="5"/>
  <c r="N427" i="5"/>
  <c r="M427" i="5"/>
  <c r="L427" i="5"/>
  <c r="K427" i="5"/>
  <c r="J427" i="5"/>
  <c r="I427" i="5"/>
  <c r="H427" i="5"/>
  <c r="G427" i="5"/>
  <c r="F427" i="5"/>
  <c r="E427" i="5"/>
  <c r="D427" i="5"/>
  <c r="C427" i="5"/>
  <c r="T426" i="5"/>
  <c r="S426" i="5"/>
  <c r="R426" i="5"/>
  <c r="Q426" i="5"/>
  <c r="P426" i="5"/>
  <c r="O426" i="5"/>
  <c r="N426" i="5"/>
  <c r="M426" i="5"/>
  <c r="L426" i="5"/>
  <c r="K426" i="5"/>
  <c r="J426" i="5"/>
  <c r="I426" i="5"/>
  <c r="H426" i="5"/>
  <c r="G426" i="5"/>
  <c r="F426" i="5"/>
  <c r="E426" i="5"/>
  <c r="D426" i="5"/>
  <c r="C426" i="5"/>
  <c r="T425" i="5"/>
  <c r="S425" i="5"/>
  <c r="R425" i="5"/>
  <c r="Q425" i="5"/>
  <c r="P425" i="5"/>
  <c r="O425" i="5"/>
  <c r="N425" i="5"/>
  <c r="M425" i="5"/>
  <c r="L425" i="5"/>
  <c r="K425" i="5"/>
  <c r="J425" i="5"/>
  <c r="I425" i="5"/>
  <c r="H425" i="5"/>
  <c r="G425" i="5"/>
  <c r="F425" i="5"/>
  <c r="E425" i="5"/>
  <c r="D425" i="5"/>
  <c r="C425" i="5"/>
  <c r="T424" i="5"/>
  <c r="S424" i="5"/>
  <c r="R424" i="5"/>
  <c r="Q424" i="5"/>
  <c r="P424" i="5"/>
  <c r="O424" i="5"/>
  <c r="N424" i="5"/>
  <c r="M424" i="5"/>
  <c r="L424" i="5"/>
  <c r="K424" i="5"/>
  <c r="J424" i="5"/>
  <c r="I424" i="5"/>
  <c r="H424" i="5"/>
  <c r="G424" i="5"/>
  <c r="F424" i="5"/>
  <c r="E424" i="5"/>
  <c r="D424" i="5"/>
  <c r="C424" i="5"/>
  <c r="T423" i="5"/>
  <c r="S423" i="5"/>
  <c r="R423" i="5"/>
  <c r="Q423" i="5"/>
  <c r="P423" i="5"/>
  <c r="O423" i="5"/>
  <c r="N423" i="5"/>
  <c r="M423" i="5"/>
  <c r="L423" i="5"/>
  <c r="K423" i="5"/>
  <c r="J423" i="5"/>
  <c r="I423" i="5"/>
  <c r="H423" i="5"/>
  <c r="G423" i="5"/>
  <c r="F423" i="5"/>
  <c r="E423" i="5"/>
  <c r="D423" i="5"/>
  <c r="C423" i="5"/>
  <c r="T422" i="5"/>
  <c r="S422" i="5"/>
  <c r="R422" i="5"/>
  <c r="Q422" i="5"/>
  <c r="P422" i="5"/>
  <c r="O422" i="5"/>
  <c r="N422" i="5"/>
  <c r="M422" i="5"/>
  <c r="L422" i="5"/>
  <c r="K422" i="5"/>
  <c r="J422" i="5"/>
  <c r="I422" i="5"/>
  <c r="H422" i="5"/>
  <c r="G422" i="5"/>
  <c r="F422" i="5"/>
  <c r="E422" i="5"/>
  <c r="D422" i="5"/>
  <c r="C422" i="5"/>
  <c r="T421" i="5"/>
  <c r="S421" i="5"/>
  <c r="R421" i="5"/>
  <c r="Q421" i="5"/>
  <c r="P421" i="5"/>
  <c r="O421" i="5"/>
  <c r="N421" i="5"/>
  <c r="M421" i="5"/>
  <c r="L421" i="5"/>
  <c r="K421" i="5"/>
  <c r="J421" i="5"/>
  <c r="I421" i="5"/>
  <c r="H421" i="5"/>
  <c r="G421" i="5"/>
  <c r="F421" i="5"/>
  <c r="E421" i="5"/>
  <c r="D421" i="5"/>
  <c r="C421" i="5"/>
  <c r="T420" i="5"/>
  <c r="S420" i="5"/>
  <c r="R420" i="5"/>
  <c r="Q420" i="5"/>
  <c r="P420" i="5"/>
  <c r="O420" i="5"/>
  <c r="N420" i="5"/>
  <c r="M420" i="5"/>
  <c r="L420" i="5"/>
  <c r="K420" i="5"/>
  <c r="J420" i="5"/>
  <c r="I420" i="5"/>
  <c r="H420" i="5"/>
  <c r="G420" i="5"/>
  <c r="F420" i="5"/>
  <c r="E420" i="5"/>
  <c r="D420" i="5"/>
  <c r="C420" i="5"/>
  <c r="T419" i="5"/>
  <c r="S419" i="5"/>
  <c r="R419" i="5"/>
  <c r="Q419" i="5"/>
  <c r="P419" i="5"/>
  <c r="O419" i="5"/>
  <c r="N419" i="5"/>
  <c r="M419" i="5"/>
  <c r="L419" i="5"/>
  <c r="K419" i="5"/>
  <c r="J419" i="5"/>
  <c r="I419" i="5"/>
  <c r="H419" i="5"/>
  <c r="G419" i="5"/>
  <c r="F419" i="5"/>
  <c r="E419" i="5"/>
  <c r="D419" i="5"/>
  <c r="C419" i="5"/>
  <c r="T418" i="5"/>
  <c r="S418" i="5"/>
  <c r="R418" i="5"/>
  <c r="Q418" i="5"/>
  <c r="P418" i="5"/>
  <c r="O418" i="5"/>
  <c r="N418" i="5"/>
  <c r="M418" i="5"/>
  <c r="L418" i="5"/>
  <c r="K418" i="5"/>
  <c r="J418" i="5"/>
  <c r="I418" i="5"/>
  <c r="H418" i="5"/>
  <c r="G418" i="5"/>
  <c r="F418" i="5"/>
  <c r="E418" i="5"/>
  <c r="D418" i="5"/>
  <c r="C418" i="5"/>
  <c r="T417" i="5"/>
  <c r="S417" i="5"/>
  <c r="R417" i="5"/>
  <c r="Q417" i="5"/>
  <c r="P417" i="5"/>
  <c r="O417" i="5"/>
  <c r="N417" i="5"/>
  <c r="M417" i="5"/>
  <c r="L417" i="5"/>
  <c r="K417" i="5"/>
  <c r="J417" i="5"/>
  <c r="I417" i="5"/>
  <c r="H417" i="5"/>
  <c r="G417" i="5"/>
  <c r="F417" i="5"/>
  <c r="E417" i="5"/>
  <c r="D417" i="5"/>
  <c r="C417" i="5"/>
  <c r="T416" i="5"/>
  <c r="S416" i="5"/>
  <c r="R416" i="5"/>
  <c r="Q416" i="5"/>
  <c r="P416" i="5"/>
  <c r="O416" i="5"/>
  <c r="N416" i="5"/>
  <c r="M416" i="5"/>
  <c r="L416" i="5"/>
  <c r="K416" i="5"/>
  <c r="J416" i="5"/>
  <c r="I416" i="5"/>
  <c r="H416" i="5"/>
  <c r="G416" i="5"/>
  <c r="F416" i="5"/>
  <c r="E416" i="5"/>
  <c r="D416" i="5"/>
  <c r="C416" i="5"/>
  <c r="T415" i="5"/>
  <c r="S415" i="5"/>
  <c r="R415" i="5"/>
  <c r="Q415" i="5"/>
  <c r="P415" i="5"/>
  <c r="O415" i="5"/>
  <c r="N415" i="5"/>
  <c r="M415" i="5"/>
  <c r="L415" i="5"/>
  <c r="K415" i="5"/>
  <c r="J415" i="5"/>
  <c r="I415" i="5"/>
  <c r="H415" i="5"/>
  <c r="G415" i="5"/>
  <c r="F415" i="5"/>
  <c r="E415" i="5"/>
  <c r="D415" i="5"/>
  <c r="C415" i="5"/>
  <c r="T414" i="5"/>
  <c r="S414" i="5"/>
  <c r="R414" i="5"/>
  <c r="Q414" i="5"/>
  <c r="P414" i="5"/>
  <c r="O414" i="5"/>
  <c r="N414" i="5"/>
  <c r="M414" i="5"/>
  <c r="L414" i="5"/>
  <c r="K414" i="5"/>
  <c r="J414" i="5"/>
  <c r="I414" i="5"/>
  <c r="H414" i="5"/>
  <c r="G414" i="5"/>
  <c r="F414" i="5"/>
  <c r="E414" i="5"/>
  <c r="D414" i="5"/>
  <c r="C414" i="5"/>
  <c r="T413" i="5"/>
  <c r="S413" i="5"/>
  <c r="R413" i="5"/>
  <c r="Q413" i="5"/>
  <c r="P413" i="5"/>
  <c r="O413" i="5"/>
  <c r="N413" i="5"/>
  <c r="M413" i="5"/>
  <c r="L413" i="5"/>
  <c r="K413" i="5"/>
  <c r="J413" i="5"/>
  <c r="I413" i="5"/>
  <c r="H413" i="5"/>
  <c r="G413" i="5"/>
  <c r="F413" i="5"/>
  <c r="E413" i="5"/>
  <c r="D413" i="5"/>
  <c r="C413" i="5"/>
  <c r="T412" i="5"/>
  <c r="S412" i="5"/>
  <c r="R412" i="5"/>
  <c r="Q412" i="5"/>
  <c r="P412" i="5"/>
  <c r="O412" i="5"/>
  <c r="N412" i="5"/>
  <c r="M412" i="5"/>
  <c r="L412" i="5"/>
  <c r="K412" i="5"/>
  <c r="J412" i="5"/>
  <c r="I412" i="5"/>
  <c r="H412" i="5"/>
  <c r="G412" i="5"/>
  <c r="F412" i="5"/>
  <c r="E412" i="5"/>
  <c r="D412" i="5"/>
  <c r="C412" i="5"/>
  <c r="T411" i="5"/>
  <c r="S411" i="5"/>
  <c r="R411" i="5"/>
  <c r="Q411" i="5"/>
  <c r="P411" i="5"/>
  <c r="O411" i="5"/>
  <c r="N411" i="5"/>
  <c r="M411" i="5"/>
  <c r="L411" i="5"/>
  <c r="K411" i="5"/>
  <c r="J411" i="5"/>
  <c r="I411" i="5"/>
  <c r="H411" i="5"/>
  <c r="G411" i="5"/>
  <c r="F411" i="5"/>
  <c r="E411" i="5"/>
  <c r="D411" i="5"/>
  <c r="C411" i="5"/>
  <c r="T410" i="5"/>
  <c r="S410" i="5"/>
  <c r="R410" i="5"/>
  <c r="Q410" i="5"/>
  <c r="P410" i="5"/>
  <c r="O410" i="5"/>
  <c r="N410" i="5"/>
  <c r="M410" i="5"/>
  <c r="L410" i="5"/>
  <c r="K410" i="5"/>
  <c r="J410" i="5"/>
  <c r="I410" i="5"/>
  <c r="H410" i="5"/>
  <c r="G410" i="5"/>
  <c r="F410" i="5"/>
  <c r="E410" i="5"/>
  <c r="D410" i="5"/>
  <c r="C410" i="5"/>
  <c r="T409" i="5"/>
  <c r="S409" i="5"/>
  <c r="R409" i="5"/>
  <c r="Q409" i="5"/>
  <c r="P409" i="5"/>
  <c r="O409" i="5"/>
  <c r="N409" i="5"/>
  <c r="M409" i="5"/>
  <c r="L409" i="5"/>
  <c r="K409" i="5"/>
  <c r="J409" i="5"/>
  <c r="I409" i="5"/>
  <c r="H409" i="5"/>
  <c r="G409" i="5"/>
  <c r="F409" i="5"/>
  <c r="E409" i="5"/>
  <c r="D409" i="5"/>
  <c r="C409" i="5"/>
  <c r="T408" i="5"/>
  <c r="S408" i="5"/>
  <c r="R408" i="5"/>
  <c r="Q408" i="5"/>
  <c r="P408" i="5"/>
  <c r="O408" i="5"/>
  <c r="N408" i="5"/>
  <c r="M408" i="5"/>
  <c r="L408" i="5"/>
  <c r="K408" i="5"/>
  <c r="J408" i="5"/>
  <c r="I408" i="5"/>
  <c r="H408" i="5"/>
  <c r="G408" i="5"/>
  <c r="F408" i="5"/>
  <c r="E408" i="5"/>
  <c r="D408" i="5"/>
  <c r="C408" i="5"/>
  <c r="T407" i="5"/>
  <c r="S407" i="5"/>
  <c r="R407" i="5"/>
  <c r="Q407" i="5"/>
  <c r="P407" i="5"/>
  <c r="O407" i="5"/>
  <c r="N407" i="5"/>
  <c r="M407" i="5"/>
  <c r="L407" i="5"/>
  <c r="K407" i="5"/>
  <c r="J407" i="5"/>
  <c r="I407" i="5"/>
  <c r="H407" i="5"/>
  <c r="G407" i="5"/>
  <c r="F407" i="5"/>
  <c r="E407" i="5"/>
  <c r="D407" i="5"/>
  <c r="C407" i="5"/>
  <c r="T406" i="5"/>
  <c r="S406" i="5"/>
  <c r="R406" i="5"/>
  <c r="Q406" i="5"/>
  <c r="P406" i="5"/>
  <c r="O406" i="5"/>
  <c r="N406" i="5"/>
  <c r="M406" i="5"/>
  <c r="L406" i="5"/>
  <c r="K406" i="5"/>
  <c r="J406" i="5"/>
  <c r="I406" i="5"/>
  <c r="H406" i="5"/>
  <c r="G406" i="5"/>
  <c r="F406" i="5"/>
  <c r="E406" i="5"/>
  <c r="D406" i="5"/>
  <c r="C406" i="5"/>
  <c r="T405" i="5"/>
  <c r="S405" i="5"/>
  <c r="R405" i="5"/>
  <c r="Q405" i="5"/>
  <c r="P405" i="5"/>
  <c r="O405" i="5"/>
  <c r="N405" i="5"/>
  <c r="M405" i="5"/>
  <c r="L405" i="5"/>
  <c r="K405" i="5"/>
  <c r="J405" i="5"/>
  <c r="I405" i="5"/>
  <c r="H405" i="5"/>
  <c r="G405" i="5"/>
  <c r="F405" i="5"/>
  <c r="E405" i="5"/>
  <c r="D405" i="5"/>
  <c r="C405" i="5"/>
  <c r="T404" i="5"/>
  <c r="S404" i="5"/>
  <c r="R404" i="5"/>
  <c r="Q404" i="5"/>
  <c r="P404" i="5"/>
  <c r="O404" i="5"/>
  <c r="N404" i="5"/>
  <c r="M404" i="5"/>
  <c r="L404" i="5"/>
  <c r="K404" i="5"/>
  <c r="J404" i="5"/>
  <c r="I404" i="5"/>
  <c r="H404" i="5"/>
  <c r="G404" i="5"/>
  <c r="F404" i="5"/>
  <c r="E404" i="5"/>
  <c r="D404" i="5"/>
  <c r="C404" i="5"/>
  <c r="T403" i="5"/>
  <c r="S403" i="5"/>
  <c r="R403" i="5"/>
  <c r="Q403" i="5"/>
  <c r="P403" i="5"/>
  <c r="O403" i="5"/>
  <c r="N403" i="5"/>
  <c r="M403" i="5"/>
  <c r="L403" i="5"/>
  <c r="K403" i="5"/>
  <c r="J403" i="5"/>
  <c r="I403" i="5"/>
  <c r="H403" i="5"/>
  <c r="G403" i="5"/>
  <c r="F403" i="5"/>
  <c r="E403" i="5"/>
  <c r="D403" i="5"/>
  <c r="C403" i="5"/>
  <c r="T402" i="5"/>
  <c r="S402" i="5"/>
  <c r="R402" i="5"/>
  <c r="Q402" i="5"/>
  <c r="P402" i="5"/>
  <c r="O402" i="5"/>
  <c r="N402" i="5"/>
  <c r="M402" i="5"/>
  <c r="L402" i="5"/>
  <c r="K402" i="5"/>
  <c r="J402" i="5"/>
  <c r="I402" i="5"/>
  <c r="H402" i="5"/>
  <c r="G402" i="5"/>
  <c r="F402" i="5"/>
  <c r="E402" i="5"/>
  <c r="D402" i="5"/>
  <c r="C402" i="5"/>
  <c r="T401" i="5"/>
  <c r="S401" i="5"/>
  <c r="R401" i="5"/>
  <c r="Q401" i="5"/>
  <c r="P401" i="5"/>
  <c r="O401" i="5"/>
  <c r="N401" i="5"/>
  <c r="M401" i="5"/>
  <c r="L401" i="5"/>
  <c r="K401" i="5"/>
  <c r="J401" i="5"/>
  <c r="I401" i="5"/>
  <c r="H401" i="5"/>
  <c r="G401" i="5"/>
  <c r="F401" i="5"/>
  <c r="E401" i="5"/>
  <c r="D401" i="5"/>
  <c r="C401" i="5"/>
  <c r="T400" i="5"/>
  <c r="S400" i="5"/>
  <c r="R400" i="5"/>
  <c r="Q400" i="5"/>
  <c r="P400" i="5"/>
  <c r="O400" i="5"/>
  <c r="N400" i="5"/>
  <c r="M400" i="5"/>
  <c r="L400" i="5"/>
  <c r="K400" i="5"/>
  <c r="J400" i="5"/>
  <c r="I400" i="5"/>
  <c r="H400" i="5"/>
  <c r="G400" i="5"/>
  <c r="F400" i="5"/>
  <c r="E400" i="5"/>
  <c r="D400" i="5"/>
  <c r="C400" i="5"/>
  <c r="T399" i="5"/>
  <c r="S399" i="5"/>
  <c r="R399" i="5"/>
  <c r="Q399" i="5"/>
  <c r="P399" i="5"/>
  <c r="O399" i="5"/>
  <c r="N399" i="5"/>
  <c r="M399" i="5"/>
  <c r="L399" i="5"/>
  <c r="K399" i="5"/>
  <c r="J399" i="5"/>
  <c r="I399" i="5"/>
  <c r="H399" i="5"/>
  <c r="G399" i="5"/>
  <c r="F399" i="5"/>
  <c r="E399" i="5"/>
  <c r="D399" i="5"/>
  <c r="C399" i="5"/>
  <c r="T398" i="5"/>
  <c r="S398" i="5"/>
  <c r="R398" i="5"/>
  <c r="Q398" i="5"/>
  <c r="P398" i="5"/>
  <c r="O398" i="5"/>
  <c r="N398" i="5"/>
  <c r="M398" i="5"/>
  <c r="L398" i="5"/>
  <c r="K398" i="5"/>
  <c r="J398" i="5"/>
  <c r="I398" i="5"/>
  <c r="H398" i="5"/>
  <c r="G398" i="5"/>
  <c r="F398" i="5"/>
  <c r="E398" i="5"/>
  <c r="D398" i="5"/>
  <c r="C398" i="5"/>
  <c r="T397" i="5"/>
  <c r="S397" i="5"/>
  <c r="R397" i="5"/>
  <c r="Q397" i="5"/>
  <c r="P397" i="5"/>
  <c r="O397" i="5"/>
  <c r="N397" i="5"/>
  <c r="M397" i="5"/>
  <c r="L397" i="5"/>
  <c r="K397" i="5"/>
  <c r="J397" i="5"/>
  <c r="I397" i="5"/>
  <c r="H397" i="5"/>
  <c r="G397" i="5"/>
  <c r="F397" i="5"/>
  <c r="E397" i="5"/>
  <c r="D397" i="5"/>
  <c r="C397" i="5"/>
  <c r="T396" i="5"/>
  <c r="S396" i="5"/>
  <c r="R396" i="5"/>
  <c r="Q396" i="5"/>
  <c r="P396" i="5"/>
  <c r="O396" i="5"/>
  <c r="N396" i="5"/>
  <c r="M396" i="5"/>
  <c r="L396" i="5"/>
  <c r="K396" i="5"/>
  <c r="J396" i="5"/>
  <c r="I396" i="5"/>
  <c r="H396" i="5"/>
  <c r="G396" i="5"/>
  <c r="F396" i="5"/>
  <c r="E396" i="5"/>
  <c r="D396" i="5"/>
  <c r="C396" i="5"/>
  <c r="T395" i="5"/>
  <c r="S395" i="5"/>
  <c r="R395" i="5"/>
  <c r="Q395" i="5"/>
  <c r="P395" i="5"/>
  <c r="O395" i="5"/>
  <c r="N395" i="5"/>
  <c r="M395" i="5"/>
  <c r="L395" i="5"/>
  <c r="K395" i="5"/>
  <c r="J395" i="5"/>
  <c r="I395" i="5"/>
  <c r="H395" i="5"/>
  <c r="G395" i="5"/>
  <c r="F395" i="5"/>
  <c r="E395" i="5"/>
  <c r="D395" i="5"/>
  <c r="C395" i="5"/>
  <c r="T394" i="5"/>
  <c r="S394" i="5"/>
  <c r="R394" i="5"/>
  <c r="Q394" i="5"/>
  <c r="P394" i="5"/>
  <c r="O394" i="5"/>
  <c r="N394" i="5"/>
  <c r="M394" i="5"/>
  <c r="L394" i="5"/>
  <c r="K394" i="5"/>
  <c r="J394" i="5"/>
  <c r="I394" i="5"/>
  <c r="H394" i="5"/>
  <c r="G394" i="5"/>
  <c r="F394" i="5"/>
  <c r="E394" i="5"/>
  <c r="D394" i="5"/>
  <c r="C394" i="5"/>
  <c r="T393" i="5"/>
  <c r="S393" i="5"/>
  <c r="R393" i="5"/>
  <c r="Q393" i="5"/>
  <c r="P393" i="5"/>
  <c r="O393" i="5"/>
  <c r="N393" i="5"/>
  <c r="M393" i="5"/>
  <c r="L393" i="5"/>
  <c r="K393" i="5"/>
  <c r="J393" i="5"/>
  <c r="I393" i="5"/>
  <c r="H393" i="5"/>
  <c r="G393" i="5"/>
  <c r="F393" i="5"/>
  <c r="E393" i="5"/>
  <c r="D393" i="5"/>
  <c r="C393" i="5"/>
  <c r="T392" i="5"/>
  <c r="S392" i="5"/>
  <c r="R392" i="5"/>
  <c r="Q392" i="5"/>
  <c r="P392" i="5"/>
  <c r="O392" i="5"/>
  <c r="N392" i="5"/>
  <c r="M392" i="5"/>
  <c r="L392" i="5"/>
  <c r="K392" i="5"/>
  <c r="J392" i="5"/>
  <c r="I392" i="5"/>
  <c r="H392" i="5"/>
  <c r="G392" i="5"/>
  <c r="F392" i="5"/>
  <c r="E392" i="5"/>
  <c r="D392" i="5"/>
  <c r="C392" i="5"/>
  <c r="T391" i="5"/>
  <c r="S391" i="5"/>
  <c r="R391" i="5"/>
  <c r="Q391" i="5"/>
  <c r="P391" i="5"/>
  <c r="O391" i="5"/>
  <c r="N391" i="5"/>
  <c r="M391" i="5"/>
  <c r="L391" i="5"/>
  <c r="K391" i="5"/>
  <c r="J391" i="5"/>
  <c r="I391" i="5"/>
  <c r="H391" i="5"/>
  <c r="G391" i="5"/>
  <c r="F391" i="5"/>
  <c r="E391" i="5"/>
  <c r="D391" i="5"/>
  <c r="C391" i="5"/>
  <c r="T390" i="5"/>
  <c r="S390" i="5"/>
  <c r="R390" i="5"/>
  <c r="Q390" i="5"/>
  <c r="P390" i="5"/>
  <c r="O390" i="5"/>
  <c r="N390" i="5"/>
  <c r="M390" i="5"/>
  <c r="L390" i="5"/>
  <c r="K390" i="5"/>
  <c r="J390" i="5"/>
  <c r="I390" i="5"/>
  <c r="H390" i="5"/>
  <c r="G390" i="5"/>
  <c r="F390" i="5"/>
  <c r="E390" i="5"/>
  <c r="D390" i="5"/>
  <c r="C390" i="5"/>
  <c r="T389" i="5"/>
  <c r="S389" i="5"/>
  <c r="R389" i="5"/>
  <c r="Q389" i="5"/>
  <c r="P389" i="5"/>
  <c r="O389" i="5"/>
  <c r="N389" i="5"/>
  <c r="M389" i="5"/>
  <c r="L389" i="5"/>
  <c r="K389" i="5"/>
  <c r="J389" i="5"/>
  <c r="I389" i="5"/>
  <c r="H389" i="5"/>
  <c r="G389" i="5"/>
  <c r="F389" i="5"/>
  <c r="E389" i="5"/>
  <c r="D389" i="5"/>
  <c r="C389" i="5"/>
  <c r="T388" i="5"/>
  <c r="S388" i="5"/>
  <c r="R388" i="5"/>
  <c r="Q388" i="5"/>
  <c r="P388" i="5"/>
  <c r="O388" i="5"/>
  <c r="N388" i="5"/>
  <c r="M388" i="5"/>
  <c r="L388" i="5"/>
  <c r="K388" i="5"/>
  <c r="J388" i="5"/>
  <c r="I388" i="5"/>
  <c r="H388" i="5"/>
  <c r="G388" i="5"/>
  <c r="F388" i="5"/>
  <c r="E388" i="5"/>
  <c r="D388" i="5"/>
  <c r="C388" i="5"/>
  <c r="T387" i="5"/>
  <c r="S387" i="5"/>
  <c r="R387" i="5"/>
  <c r="Q387" i="5"/>
  <c r="P387" i="5"/>
  <c r="O387" i="5"/>
  <c r="N387" i="5"/>
  <c r="M387" i="5"/>
  <c r="L387" i="5"/>
  <c r="K387" i="5"/>
  <c r="J387" i="5"/>
  <c r="I387" i="5"/>
  <c r="H387" i="5"/>
  <c r="G387" i="5"/>
  <c r="F387" i="5"/>
  <c r="E387" i="5"/>
  <c r="D387" i="5"/>
  <c r="C387" i="5"/>
  <c r="T386" i="5"/>
  <c r="S386" i="5"/>
  <c r="R386" i="5"/>
  <c r="Q386" i="5"/>
  <c r="P386" i="5"/>
  <c r="O386" i="5"/>
  <c r="N386" i="5"/>
  <c r="M386" i="5"/>
  <c r="L386" i="5"/>
  <c r="K386" i="5"/>
  <c r="J386" i="5"/>
  <c r="I386" i="5"/>
  <c r="H386" i="5"/>
  <c r="G386" i="5"/>
  <c r="F386" i="5"/>
  <c r="E386" i="5"/>
  <c r="D386" i="5"/>
  <c r="C386" i="5"/>
  <c r="T385" i="5"/>
  <c r="S385" i="5"/>
  <c r="R385" i="5"/>
  <c r="Q385" i="5"/>
  <c r="P385" i="5"/>
  <c r="O385" i="5"/>
  <c r="N385" i="5"/>
  <c r="M385" i="5"/>
  <c r="L385" i="5"/>
  <c r="K385" i="5"/>
  <c r="J385" i="5"/>
  <c r="I385" i="5"/>
  <c r="H385" i="5"/>
  <c r="G385" i="5"/>
  <c r="F385" i="5"/>
  <c r="E385" i="5"/>
  <c r="D385" i="5"/>
  <c r="C385" i="5"/>
  <c r="T384" i="5"/>
  <c r="S384" i="5"/>
  <c r="R384" i="5"/>
  <c r="Q384" i="5"/>
  <c r="P384" i="5"/>
  <c r="O384" i="5"/>
  <c r="N384" i="5"/>
  <c r="M384" i="5"/>
  <c r="L384" i="5"/>
  <c r="K384" i="5"/>
  <c r="J384" i="5"/>
  <c r="I384" i="5"/>
  <c r="H384" i="5"/>
  <c r="G384" i="5"/>
  <c r="F384" i="5"/>
  <c r="E384" i="5"/>
  <c r="D384" i="5"/>
  <c r="C384" i="5"/>
  <c r="T383" i="5"/>
  <c r="S383" i="5"/>
  <c r="R383" i="5"/>
  <c r="Q383" i="5"/>
  <c r="P383" i="5"/>
  <c r="O383" i="5"/>
  <c r="N383" i="5"/>
  <c r="M383" i="5"/>
  <c r="L383" i="5"/>
  <c r="K383" i="5"/>
  <c r="J383" i="5"/>
  <c r="I383" i="5"/>
  <c r="H383" i="5"/>
  <c r="G383" i="5"/>
  <c r="F383" i="5"/>
  <c r="E383" i="5"/>
  <c r="D383" i="5"/>
  <c r="C383" i="5"/>
  <c r="T382" i="5"/>
  <c r="S382" i="5"/>
  <c r="R382" i="5"/>
  <c r="Q382" i="5"/>
  <c r="P382" i="5"/>
  <c r="O382" i="5"/>
  <c r="N382" i="5"/>
  <c r="M382" i="5"/>
  <c r="L382" i="5"/>
  <c r="K382" i="5"/>
  <c r="J382" i="5"/>
  <c r="I382" i="5"/>
  <c r="H382" i="5"/>
  <c r="G382" i="5"/>
  <c r="F382" i="5"/>
  <c r="E382" i="5"/>
  <c r="D382" i="5"/>
  <c r="C382" i="5"/>
  <c r="T381" i="5"/>
  <c r="S381" i="5"/>
  <c r="R381" i="5"/>
  <c r="Q381" i="5"/>
  <c r="P381" i="5"/>
  <c r="O381" i="5"/>
  <c r="N381" i="5"/>
  <c r="M381" i="5"/>
  <c r="L381" i="5"/>
  <c r="K381" i="5"/>
  <c r="J381" i="5"/>
  <c r="I381" i="5"/>
  <c r="H381" i="5"/>
  <c r="G381" i="5"/>
  <c r="F381" i="5"/>
  <c r="E381" i="5"/>
  <c r="D381" i="5"/>
  <c r="C381" i="5"/>
  <c r="T380" i="5"/>
  <c r="S380" i="5"/>
  <c r="R380" i="5"/>
  <c r="Q380" i="5"/>
  <c r="P380" i="5"/>
  <c r="O380" i="5"/>
  <c r="N380" i="5"/>
  <c r="M380" i="5"/>
  <c r="L380" i="5"/>
  <c r="K380" i="5"/>
  <c r="J380" i="5"/>
  <c r="I380" i="5"/>
  <c r="H380" i="5"/>
  <c r="G380" i="5"/>
  <c r="F380" i="5"/>
  <c r="E380" i="5"/>
  <c r="D380" i="5"/>
  <c r="C380" i="5"/>
  <c r="T379" i="5"/>
  <c r="S379" i="5"/>
  <c r="R379" i="5"/>
  <c r="Q379" i="5"/>
  <c r="P379" i="5"/>
  <c r="O379" i="5"/>
  <c r="N379" i="5"/>
  <c r="M379" i="5"/>
  <c r="L379" i="5"/>
  <c r="K379" i="5"/>
  <c r="J379" i="5"/>
  <c r="I379" i="5"/>
  <c r="H379" i="5"/>
  <c r="G379" i="5"/>
  <c r="F379" i="5"/>
  <c r="E379" i="5"/>
  <c r="D379" i="5"/>
  <c r="C379" i="5"/>
  <c r="T378" i="5"/>
  <c r="S378" i="5"/>
  <c r="R378" i="5"/>
  <c r="Q378" i="5"/>
  <c r="P378" i="5"/>
  <c r="O378" i="5"/>
  <c r="N378" i="5"/>
  <c r="M378" i="5"/>
  <c r="L378" i="5"/>
  <c r="K378" i="5"/>
  <c r="J378" i="5"/>
  <c r="I378" i="5"/>
  <c r="H378" i="5"/>
  <c r="G378" i="5"/>
  <c r="F378" i="5"/>
  <c r="E378" i="5"/>
  <c r="D378" i="5"/>
  <c r="C378" i="5"/>
  <c r="T377" i="5"/>
  <c r="S377" i="5"/>
  <c r="R377" i="5"/>
  <c r="Q377" i="5"/>
  <c r="P377" i="5"/>
  <c r="O377" i="5"/>
  <c r="N377" i="5"/>
  <c r="M377" i="5"/>
  <c r="L377" i="5"/>
  <c r="K377" i="5"/>
  <c r="J377" i="5"/>
  <c r="I377" i="5"/>
  <c r="H377" i="5"/>
  <c r="G377" i="5"/>
  <c r="F377" i="5"/>
  <c r="E377" i="5"/>
  <c r="D377" i="5"/>
  <c r="C377" i="5"/>
  <c r="T376" i="5"/>
  <c r="S376" i="5"/>
  <c r="R376" i="5"/>
  <c r="Q376" i="5"/>
  <c r="P376" i="5"/>
  <c r="O376" i="5"/>
  <c r="N376" i="5"/>
  <c r="M376" i="5"/>
  <c r="L376" i="5"/>
  <c r="K376" i="5"/>
  <c r="J376" i="5"/>
  <c r="I376" i="5"/>
  <c r="H376" i="5"/>
  <c r="G376" i="5"/>
  <c r="F376" i="5"/>
  <c r="E376" i="5"/>
  <c r="D376" i="5"/>
  <c r="C376" i="5"/>
  <c r="T375" i="5"/>
  <c r="S375" i="5"/>
  <c r="R375" i="5"/>
  <c r="Q375" i="5"/>
  <c r="P375" i="5"/>
  <c r="O375" i="5"/>
  <c r="N375" i="5"/>
  <c r="M375" i="5"/>
  <c r="L375" i="5"/>
  <c r="K375" i="5"/>
  <c r="J375" i="5"/>
  <c r="I375" i="5"/>
  <c r="H375" i="5"/>
  <c r="G375" i="5"/>
  <c r="F375" i="5"/>
  <c r="E375" i="5"/>
  <c r="D375" i="5"/>
  <c r="C375" i="5"/>
  <c r="T374" i="5"/>
  <c r="S374" i="5"/>
  <c r="R374" i="5"/>
  <c r="Q374" i="5"/>
  <c r="P374" i="5"/>
  <c r="O374" i="5"/>
  <c r="N374" i="5"/>
  <c r="M374" i="5"/>
  <c r="L374" i="5"/>
  <c r="K374" i="5"/>
  <c r="J374" i="5"/>
  <c r="I374" i="5"/>
  <c r="H374" i="5"/>
  <c r="G374" i="5"/>
  <c r="F374" i="5"/>
  <c r="E374" i="5"/>
  <c r="D374" i="5"/>
  <c r="C374" i="5"/>
  <c r="T373" i="5"/>
  <c r="S373" i="5"/>
  <c r="R373" i="5"/>
  <c r="Q373" i="5"/>
  <c r="P373" i="5"/>
  <c r="O373" i="5"/>
  <c r="N373" i="5"/>
  <c r="M373" i="5"/>
  <c r="L373" i="5"/>
  <c r="K373" i="5"/>
  <c r="J373" i="5"/>
  <c r="I373" i="5"/>
  <c r="H373" i="5"/>
  <c r="G373" i="5"/>
  <c r="F373" i="5"/>
  <c r="E373" i="5"/>
  <c r="D373" i="5"/>
  <c r="C373" i="5"/>
  <c r="T372" i="5"/>
  <c r="S372" i="5"/>
  <c r="R372" i="5"/>
  <c r="Q372" i="5"/>
  <c r="P372" i="5"/>
  <c r="O372" i="5"/>
  <c r="N372" i="5"/>
  <c r="M372" i="5"/>
  <c r="L372" i="5"/>
  <c r="K372" i="5"/>
  <c r="J372" i="5"/>
  <c r="I372" i="5"/>
  <c r="H372" i="5"/>
  <c r="G372" i="5"/>
  <c r="F372" i="5"/>
  <c r="E372" i="5"/>
  <c r="D372" i="5"/>
  <c r="C372" i="5"/>
  <c r="T371" i="5"/>
  <c r="S371" i="5"/>
  <c r="R371" i="5"/>
  <c r="Q371" i="5"/>
  <c r="P371" i="5"/>
  <c r="O371" i="5"/>
  <c r="N371" i="5"/>
  <c r="M371" i="5"/>
  <c r="L371" i="5"/>
  <c r="K371" i="5"/>
  <c r="J371" i="5"/>
  <c r="I371" i="5"/>
  <c r="H371" i="5"/>
  <c r="G371" i="5"/>
  <c r="F371" i="5"/>
  <c r="E371" i="5"/>
  <c r="D371" i="5"/>
  <c r="C371" i="5"/>
  <c r="T370" i="5"/>
  <c r="S370" i="5"/>
  <c r="R370" i="5"/>
  <c r="Q370" i="5"/>
  <c r="P370" i="5"/>
  <c r="O370" i="5"/>
  <c r="N370" i="5"/>
  <c r="M370" i="5"/>
  <c r="L370" i="5"/>
  <c r="K370" i="5"/>
  <c r="J370" i="5"/>
  <c r="I370" i="5"/>
  <c r="H370" i="5"/>
  <c r="G370" i="5"/>
  <c r="F370" i="5"/>
  <c r="E370" i="5"/>
  <c r="D370" i="5"/>
  <c r="C370" i="5"/>
  <c r="T369" i="5"/>
  <c r="S369" i="5"/>
  <c r="R369" i="5"/>
  <c r="Q369" i="5"/>
  <c r="P369" i="5"/>
  <c r="O369" i="5"/>
  <c r="N369" i="5"/>
  <c r="M369" i="5"/>
  <c r="L369" i="5"/>
  <c r="K369" i="5"/>
  <c r="J369" i="5"/>
  <c r="I369" i="5"/>
  <c r="H369" i="5"/>
  <c r="G369" i="5"/>
  <c r="F369" i="5"/>
  <c r="E369" i="5"/>
  <c r="D369" i="5"/>
  <c r="C369" i="5"/>
  <c r="T368" i="5"/>
  <c r="S368" i="5"/>
  <c r="R368" i="5"/>
  <c r="Q368" i="5"/>
  <c r="P368" i="5"/>
  <c r="O368" i="5"/>
  <c r="N368" i="5"/>
  <c r="M368" i="5"/>
  <c r="L368" i="5"/>
  <c r="K368" i="5"/>
  <c r="J368" i="5"/>
  <c r="I368" i="5"/>
  <c r="H368" i="5"/>
  <c r="G368" i="5"/>
  <c r="F368" i="5"/>
  <c r="E368" i="5"/>
  <c r="D368" i="5"/>
  <c r="C368" i="5"/>
  <c r="T367" i="5"/>
  <c r="S367" i="5"/>
  <c r="R367" i="5"/>
  <c r="Q367" i="5"/>
  <c r="P367" i="5"/>
  <c r="O367" i="5"/>
  <c r="N367" i="5"/>
  <c r="M367" i="5"/>
  <c r="L367" i="5"/>
  <c r="K367" i="5"/>
  <c r="J367" i="5"/>
  <c r="I367" i="5"/>
  <c r="H367" i="5"/>
  <c r="G367" i="5"/>
  <c r="F367" i="5"/>
  <c r="E367" i="5"/>
  <c r="D367" i="5"/>
  <c r="C367" i="5"/>
  <c r="T366" i="5"/>
  <c r="S366" i="5"/>
  <c r="R366" i="5"/>
  <c r="Q366" i="5"/>
  <c r="P366" i="5"/>
  <c r="O366" i="5"/>
  <c r="N366" i="5"/>
  <c r="M366" i="5"/>
  <c r="L366" i="5"/>
  <c r="K366" i="5"/>
  <c r="J366" i="5"/>
  <c r="I366" i="5"/>
  <c r="H366" i="5"/>
  <c r="G366" i="5"/>
  <c r="F366" i="5"/>
  <c r="E366" i="5"/>
  <c r="D366" i="5"/>
  <c r="C366" i="5"/>
  <c r="T365" i="5"/>
  <c r="S365" i="5"/>
  <c r="R365" i="5"/>
  <c r="Q365" i="5"/>
  <c r="P365" i="5"/>
  <c r="O365" i="5"/>
  <c r="N365" i="5"/>
  <c r="M365" i="5"/>
  <c r="L365" i="5"/>
  <c r="K365" i="5"/>
  <c r="J365" i="5"/>
  <c r="I365" i="5"/>
  <c r="H365" i="5"/>
  <c r="G365" i="5"/>
  <c r="F365" i="5"/>
  <c r="E365" i="5"/>
  <c r="D365" i="5"/>
  <c r="C365" i="5"/>
  <c r="T364" i="5"/>
  <c r="S364" i="5"/>
  <c r="R364" i="5"/>
  <c r="Q364" i="5"/>
  <c r="P364" i="5"/>
  <c r="O364" i="5"/>
  <c r="N364" i="5"/>
  <c r="M364" i="5"/>
  <c r="L364" i="5"/>
  <c r="K364" i="5"/>
  <c r="J364" i="5"/>
  <c r="I364" i="5"/>
  <c r="H364" i="5"/>
  <c r="G364" i="5"/>
  <c r="F364" i="5"/>
  <c r="E364" i="5"/>
  <c r="D364" i="5"/>
  <c r="C364" i="5"/>
  <c r="T363" i="5"/>
  <c r="S363" i="5"/>
  <c r="R363" i="5"/>
  <c r="Q363" i="5"/>
  <c r="P363" i="5"/>
  <c r="O363" i="5"/>
  <c r="N363" i="5"/>
  <c r="M363" i="5"/>
  <c r="L363" i="5"/>
  <c r="K363" i="5"/>
  <c r="J363" i="5"/>
  <c r="I363" i="5"/>
  <c r="H363" i="5"/>
  <c r="G363" i="5"/>
  <c r="F363" i="5"/>
  <c r="E363" i="5"/>
  <c r="D363" i="5"/>
  <c r="C363" i="5"/>
  <c r="T362" i="5"/>
  <c r="S362" i="5"/>
  <c r="R362" i="5"/>
  <c r="Q362" i="5"/>
  <c r="P362" i="5"/>
  <c r="O362" i="5"/>
  <c r="N362" i="5"/>
  <c r="M362" i="5"/>
  <c r="L362" i="5"/>
  <c r="K362" i="5"/>
  <c r="J362" i="5"/>
  <c r="I362" i="5"/>
  <c r="H362" i="5"/>
  <c r="G362" i="5"/>
  <c r="F362" i="5"/>
  <c r="E362" i="5"/>
  <c r="D362" i="5"/>
  <c r="C362" i="5"/>
  <c r="T361" i="5"/>
  <c r="S361" i="5"/>
  <c r="R361" i="5"/>
  <c r="Q361" i="5"/>
  <c r="P361" i="5"/>
  <c r="O361" i="5"/>
  <c r="N361" i="5"/>
  <c r="M361" i="5"/>
  <c r="L361" i="5"/>
  <c r="K361" i="5"/>
  <c r="J361" i="5"/>
  <c r="I361" i="5"/>
  <c r="H361" i="5"/>
  <c r="G361" i="5"/>
  <c r="F361" i="5"/>
  <c r="E361" i="5"/>
  <c r="D361" i="5"/>
  <c r="C361" i="5"/>
  <c r="T360" i="5"/>
  <c r="S360" i="5"/>
  <c r="R360" i="5"/>
  <c r="Q360" i="5"/>
  <c r="P360" i="5"/>
  <c r="O360" i="5"/>
  <c r="N360" i="5"/>
  <c r="M360" i="5"/>
  <c r="L360" i="5"/>
  <c r="K360" i="5"/>
  <c r="J360" i="5"/>
  <c r="I360" i="5"/>
  <c r="H360" i="5"/>
  <c r="G360" i="5"/>
  <c r="F360" i="5"/>
  <c r="E360" i="5"/>
  <c r="D360" i="5"/>
  <c r="C360" i="5"/>
  <c r="T359" i="5"/>
  <c r="S359" i="5"/>
  <c r="R359" i="5"/>
  <c r="Q359" i="5"/>
  <c r="P359" i="5"/>
  <c r="O359" i="5"/>
  <c r="N359" i="5"/>
  <c r="M359" i="5"/>
  <c r="L359" i="5"/>
  <c r="K359" i="5"/>
  <c r="J359" i="5"/>
  <c r="I359" i="5"/>
  <c r="H359" i="5"/>
  <c r="G359" i="5"/>
  <c r="F359" i="5"/>
  <c r="E359" i="5"/>
  <c r="D359" i="5"/>
  <c r="C359" i="5"/>
  <c r="T358" i="5"/>
  <c r="S358" i="5"/>
  <c r="R358" i="5"/>
  <c r="Q358" i="5"/>
  <c r="P358" i="5"/>
  <c r="O358" i="5"/>
  <c r="N358" i="5"/>
  <c r="M358" i="5"/>
  <c r="L358" i="5"/>
  <c r="K358" i="5"/>
  <c r="J358" i="5"/>
  <c r="I358" i="5"/>
  <c r="H358" i="5"/>
  <c r="G358" i="5"/>
  <c r="F358" i="5"/>
  <c r="E358" i="5"/>
  <c r="D358" i="5"/>
  <c r="C358" i="5"/>
  <c r="T357" i="5"/>
  <c r="S357" i="5"/>
  <c r="R357" i="5"/>
  <c r="Q357" i="5"/>
  <c r="P357" i="5"/>
  <c r="O357" i="5"/>
  <c r="N357" i="5"/>
  <c r="M357" i="5"/>
  <c r="L357" i="5"/>
  <c r="K357" i="5"/>
  <c r="J357" i="5"/>
  <c r="I357" i="5"/>
  <c r="H357" i="5"/>
  <c r="G357" i="5"/>
  <c r="F357" i="5"/>
  <c r="E357" i="5"/>
  <c r="D357" i="5"/>
  <c r="C357" i="5"/>
  <c r="T356" i="5"/>
  <c r="S356" i="5"/>
  <c r="R356" i="5"/>
  <c r="Q356" i="5"/>
  <c r="P356" i="5"/>
  <c r="O356" i="5"/>
  <c r="N356" i="5"/>
  <c r="M356" i="5"/>
  <c r="L356" i="5"/>
  <c r="K356" i="5"/>
  <c r="J356" i="5"/>
  <c r="I356" i="5"/>
  <c r="H356" i="5"/>
  <c r="G356" i="5"/>
  <c r="F356" i="5"/>
  <c r="E356" i="5"/>
  <c r="D356" i="5"/>
  <c r="C356" i="5"/>
  <c r="T355" i="5"/>
  <c r="S355" i="5"/>
  <c r="R355" i="5"/>
  <c r="Q355" i="5"/>
  <c r="P355" i="5"/>
  <c r="O355" i="5"/>
  <c r="N355" i="5"/>
  <c r="M355" i="5"/>
  <c r="L355" i="5"/>
  <c r="K355" i="5"/>
  <c r="J355" i="5"/>
  <c r="I355" i="5"/>
  <c r="H355" i="5"/>
  <c r="G355" i="5"/>
  <c r="F355" i="5"/>
  <c r="E355" i="5"/>
  <c r="D355" i="5"/>
  <c r="C355" i="5"/>
  <c r="T354" i="5"/>
  <c r="S354" i="5"/>
  <c r="R354" i="5"/>
  <c r="Q354" i="5"/>
  <c r="P354" i="5"/>
  <c r="O354" i="5"/>
  <c r="N354" i="5"/>
  <c r="M354" i="5"/>
  <c r="L354" i="5"/>
  <c r="K354" i="5"/>
  <c r="J354" i="5"/>
  <c r="I354" i="5"/>
  <c r="H354" i="5"/>
  <c r="G354" i="5"/>
  <c r="F354" i="5"/>
  <c r="E354" i="5"/>
  <c r="D354" i="5"/>
  <c r="C354" i="5"/>
  <c r="T353" i="5"/>
  <c r="S353" i="5"/>
  <c r="R353" i="5"/>
  <c r="Q353" i="5"/>
  <c r="P353" i="5"/>
  <c r="O353" i="5"/>
  <c r="N353" i="5"/>
  <c r="M353" i="5"/>
  <c r="L353" i="5"/>
  <c r="K353" i="5"/>
  <c r="J353" i="5"/>
  <c r="I353" i="5"/>
  <c r="H353" i="5"/>
  <c r="G353" i="5"/>
  <c r="F353" i="5"/>
  <c r="E353" i="5"/>
  <c r="D353" i="5"/>
  <c r="C353" i="5"/>
  <c r="T352" i="5"/>
  <c r="S352" i="5"/>
  <c r="R352" i="5"/>
  <c r="Q352" i="5"/>
  <c r="P352" i="5"/>
  <c r="O352" i="5"/>
  <c r="N352" i="5"/>
  <c r="M352" i="5"/>
  <c r="L352" i="5"/>
  <c r="K352" i="5"/>
  <c r="J352" i="5"/>
  <c r="I352" i="5"/>
  <c r="H352" i="5"/>
  <c r="G352" i="5"/>
  <c r="F352" i="5"/>
  <c r="E352" i="5"/>
  <c r="D352" i="5"/>
  <c r="C352" i="5"/>
  <c r="T351" i="5"/>
  <c r="S351" i="5"/>
  <c r="R351" i="5"/>
  <c r="Q351" i="5"/>
  <c r="P351" i="5"/>
  <c r="O351" i="5"/>
  <c r="N351" i="5"/>
  <c r="M351" i="5"/>
  <c r="L351" i="5"/>
  <c r="K351" i="5"/>
  <c r="J351" i="5"/>
  <c r="I351" i="5"/>
  <c r="H351" i="5"/>
  <c r="G351" i="5"/>
  <c r="F351" i="5"/>
  <c r="E351" i="5"/>
  <c r="D351" i="5"/>
  <c r="C351" i="5"/>
  <c r="T350" i="5"/>
  <c r="S350" i="5"/>
  <c r="R350" i="5"/>
  <c r="Q350" i="5"/>
  <c r="P350" i="5"/>
  <c r="O350" i="5"/>
  <c r="N350" i="5"/>
  <c r="M350" i="5"/>
  <c r="L350" i="5"/>
  <c r="K350" i="5"/>
  <c r="J350" i="5"/>
  <c r="I350" i="5"/>
  <c r="H350" i="5"/>
  <c r="G350" i="5"/>
  <c r="F350" i="5"/>
  <c r="E350" i="5"/>
  <c r="D350" i="5"/>
  <c r="C350" i="5"/>
  <c r="T349" i="5"/>
  <c r="S349" i="5"/>
  <c r="R349" i="5"/>
  <c r="Q349" i="5"/>
  <c r="P349" i="5"/>
  <c r="O349" i="5"/>
  <c r="N349" i="5"/>
  <c r="M349" i="5"/>
  <c r="L349" i="5"/>
  <c r="K349" i="5"/>
  <c r="J349" i="5"/>
  <c r="I349" i="5"/>
  <c r="H349" i="5"/>
  <c r="G349" i="5"/>
  <c r="F349" i="5"/>
  <c r="E349" i="5"/>
  <c r="D349" i="5"/>
  <c r="C349" i="5"/>
  <c r="T348" i="5"/>
  <c r="S348" i="5"/>
  <c r="R348" i="5"/>
  <c r="Q348" i="5"/>
  <c r="P348" i="5"/>
  <c r="O348" i="5"/>
  <c r="N348" i="5"/>
  <c r="M348" i="5"/>
  <c r="L348" i="5"/>
  <c r="K348" i="5"/>
  <c r="J348" i="5"/>
  <c r="I348" i="5"/>
  <c r="H348" i="5"/>
  <c r="G348" i="5"/>
  <c r="F348" i="5"/>
  <c r="E348" i="5"/>
  <c r="D348" i="5"/>
  <c r="C348" i="5"/>
  <c r="T347" i="5"/>
  <c r="S347" i="5"/>
  <c r="R347" i="5"/>
  <c r="Q347" i="5"/>
  <c r="P347" i="5"/>
  <c r="O347" i="5"/>
  <c r="N347" i="5"/>
  <c r="M347" i="5"/>
  <c r="L347" i="5"/>
  <c r="K347" i="5"/>
  <c r="J347" i="5"/>
  <c r="I347" i="5"/>
  <c r="H347" i="5"/>
  <c r="G347" i="5"/>
  <c r="F347" i="5"/>
  <c r="E347" i="5"/>
  <c r="D347" i="5"/>
  <c r="C347" i="5"/>
  <c r="T346" i="5"/>
  <c r="S346" i="5"/>
  <c r="R346" i="5"/>
  <c r="Q346" i="5"/>
  <c r="P346" i="5"/>
  <c r="O346" i="5"/>
  <c r="N346" i="5"/>
  <c r="M346" i="5"/>
  <c r="L346" i="5"/>
  <c r="K346" i="5"/>
  <c r="J346" i="5"/>
  <c r="I346" i="5"/>
  <c r="H346" i="5"/>
  <c r="G346" i="5"/>
  <c r="F346" i="5"/>
  <c r="E346" i="5"/>
  <c r="D346" i="5"/>
  <c r="C346" i="5"/>
  <c r="T345" i="5"/>
  <c r="S345" i="5"/>
  <c r="R345" i="5"/>
  <c r="Q345" i="5"/>
  <c r="P345" i="5"/>
  <c r="O345" i="5"/>
  <c r="N345" i="5"/>
  <c r="M345" i="5"/>
  <c r="L345" i="5"/>
  <c r="K345" i="5"/>
  <c r="J345" i="5"/>
  <c r="I345" i="5"/>
  <c r="H345" i="5"/>
  <c r="G345" i="5"/>
  <c r="F345" i="5"/>
  <c r="E345" i="5"/>
  <c r="D345" i="5"/>
  <c r="C345" i="5"/>
  <c r="T344" i="5"/>
  <c r="S344" i="5"/>
  <c r="R344" i="5"/>
  <c r="Q344" i="5"/>
  <c r="P344" i="5"/>
  <c r="O344" i="5"/>
  <c r="N344" i="5"/>
  <c r="M344" i="5"/>
  <c r="L344" i="5"/>
  <c r="K344" i="5"/>
  <c r="J344" i="5"/>
  <c r="I344" i="5"/>
  <c r="H344" i="5"/>
  <c r="G344" i="5"/>
  <c r="F344" i="5"/>
  <c r="E344" i="5"/>
  <c r="D344" i="5"/>
  <c r="C344" i="5"/>
  <c r="T343" i="5"/>
  <c r="S343" i="5"/>
  <c r="R343" i="5"/>
  <c r="Q343" i="5"/>
  <c r="P343" i="5"/>
  <c r="O343" i="5"/>
  <c r="N343" i="5"/>
  <c r="M343" i="5"/>
  <c r="L343" i="5"/>
  <c r="K343" i="5"/>
  <c r="J343" i="5"/>
  <c r="I343" i="5"/>
  <c r="H343" i="5"/>
  <c r="G343" i="5"/>
  <c r="F343" i="5"/>
  <c r="E343" i="5"/>
  <c r="D343" i="5"/>
  <c r="C343" i="5"/>
  <c r="T342" i="5"/>
  <c r="S342" i="5"/>
  <c r="R342" i="5"/>
  <c r="Q342" i="5"/>
  <c r="P342" i="5"/>
  <c r="O342" i="5"/>
  <c r="N342" i="5"/>
  <c r="M342" i="5"/>
  <c r="L342" i="5"/>
  <c r="K342" i="5"/>
  <c r="J342" i="5"/>
  <c r="I342" i="5"/>
  <c r="H342" i="5"/>
  <c r="G342" i="5"/>
  <c r="F342" i="5"/>
  <c r="E342" i="5"/>
  <c r="D342" i="5"/>
  <c r="C342" i="5"/>
  <c r="T341" i="5"/>
  <c r="S341" i="5"/>
  <c r="R341" i="5"/>
  <c r="Q341" i="5"/>
  <c r="P341" i="5"/>
  <c r="O341" i="5"/>
  <c r="N341" i="5"/>
  <c r="M341" i="5"/>
  <c r="L341" i="5"/>
  <c r="K341" i="5"/>
  <c r="J341" i="5"/>
  <c r="I341" i="5"/>
  <c r="H341" i="5"/>
  <c r="G341" i="5"/>
  <c r="F341" i="5"/>
  <c r="E341" i="5"/>
  <c r="D341" i="5"/>
  <c r="C341" i="5"/>
  <c r="T340" i="5"/>
  <c r="S340" i="5"/>
  <c r="R340" i="5"/>
  <c r="Q340" i="5"/>
  <c r="P340" i="5"/>
  <c r="O340" i="5"/>
  <c r="N340" i="5"/>
  <c r="M340" i="5"/>
  <c r="L340" i="5"/>
  <c r="K340" i="5"/>
  <c r="J340" i="5"/>
  <c r="I340" i="5"/>
  <c r="H340" i="5"/>
  <c r="G340" i="5"/>
  <c r="F340" i="5"/>
  <c r="E340" i="5"/>
  <c r="D340" i="5"/>
  <c r="C340" i="5"/>
  <c r="T339" i="5"/>
  <c r="S339" i="5"/>
  <c r="R339" i="5"/>
  <c r="Q339" i="5"/>
  <c r="P339" i="5"/>
  <c r="O339" i="5"/>
  <c r="N339" i="5"/>
  <c r="M339" i="5"/>
  <c r="L339" i="5"/>
  <c r="K339" i="5"/>
  <c r="J339" i="5"/>
  <c r="I339" i="5"/>
  <c r="H339" i="5"/>
  <c r="G339" i="5"/>
  <c r="F339" i="5"/>
  <c r="E339" i="5"/>
  <c r="D339" i="5"/>
  <c r="C339" i="5"/>
  <c r="T338" i="5"/>
  <c r="S338" i="5"/>
  <c r="R338" i="5"/>
  <c r="Q338" i="5"/>
  <c r="P338" i="5"/>
  <c r="O338" i="5"/>
  <c r="N338" i="5"/>
  <c r="M338" i="5"/>
  <c r="L338" i="5"/>
  <c r="K338" i="5"/>
  <c r="J338" i="5"/>
  <c r="I338" i="5"/>
  <c r="H338" i="5"/>
  <c r="G338" i="5"/>
  <c r="F338" i="5"/>
  <c r="E338" i="5"/>
  <c r="D338" i="5"/>
  <c r="C338" i="5"/>
  <c r="T337" i="5"/>
  <c r="S337" i="5"/>
  <c r="R337" i="5"/>
  <c r="Q337" i="5"/>
  <c r="P337" i="5"/>
  <c r="O337" i="5"/>
  <c r="N337" i="5"/>
  <c r="M337" i="5"/>
  <c r="L337" i="5"/>
  <c r="K337" i="5"/>
  <c r="J337" i="5"/>
  <c r="I337" i="5"/>
  <c r="H337" i="5"/>
  <c r="G337" i="5"/>
  <c r="F337" i="5"/>
  <c r="E337" i="5"/>
  <c r="D337" i="5"/>
  <c r="C337" i="5"/>
  <c r="T336" i="5"/>
  <c r="S336" i="5"/>
  <c r="R336" i="5"/>
  <c r="Q336" i="5"/>
  <c r="P336" i="5"/>
  <c r="O336" i="5"/>
  <c r="N336" i="5"/>
  <c r="M336" i="5"/>
  <c r="L336" i="5"/>
  <c r="K336" i="5"/>
  <c r="J336" i="5"/>
  <c r="I336" i="5"/>
  <c r="H336" i="5"/>
  <c r="G336" i="5"/>
  <c r="F336" i="5"/>
  <c r="E336" i="5"/>
  <c r="D336" i="5"/>
  <c r="C336" i="5"/>
  <c r="T335" i="5"/>
  <c r="S335" i="5"/>
  <c r="R335" i="5"/>
  <c r="Q335" i="5"/>
  <c r="P335" i="5"/>
  <c r="O335" i="5"/>
  <c r="N335" i="5"/>
  <c r="M335" i="5"/>
  <c r="L335" i="5"/>
  <c r="K335" i="5"/>
  <c r="J335" i="5"/>
  <c r="I335" i="5"/>
  <c r="H335" i="5"/>
  <c r="G335" i="5"/>
  <c r="F335" i="5"/>
  <c r="E335" i="5"/>
  <c r="D335" i="5"/>
  <c r="C335" i="5"/>
  <c r="T334" i="5"/>
  <c r="S334" i="5"/>
  <c r="R334" i="5"/>
  <c r="Q334" i="5"/>
  <c r="P334" i="5"/>
  <c r="O334" i="5"/>
  <c r="N334" i="5"/>
  <c r="M334" i="5"/>
  <c r="L334" i="5"/>
  <c r="K334" i="5"/>
  <c r="J334" i="5"/>
  <c r="I334" i="5"/>
  <c r="H334" i="5"/>
  <c r="G334" i="5"/>
  <c r="F334" i="5"/>
  <c r="E334" i="5"/>
  <c r="D334" i="5"/>
  <c r="C334" i="5"/>
  <c r="T333" i="5"/>
  <c r="S333" i="5"/>
  <c r="R333" i="5"/>
  <c r="Q333" i="5"/>
  <c r="P333" i="5"/>
  <c r="O333" i="5"/>
  <c r="N333" i="5"/>
  <c r="M333" i="5"/>
  <c r="L333" i="5"/>
  <c r="K333" i="5"/>
  <c r="J333" i="5"/>
  <c r="I333" i="5"/>
  <c r="H333" i="5"/>
  <c r="G333" i="5"/>
  <c r="F333" i="5"/>
  <c r="E333" i="5"/>
  <c r="D333" i="5"/>
  <c r="C333" i="5"/>
  <c r="T332" i="5"/>
  <c r="S332" i="5"/>
  <c r="R332" i="5"/>
  <c r="Q332" i="5"/>
  <c r="P332" i="5"/>
  <c r="O332" i="5"/>
  <c r="N332" i="5"/>
  <c r="M332" i="5"/>
  <c r="L332" i="5"/>
  <c r="K332" i="5"/>
  <c r="J332" i="5"/>
  <c r="I332" i="5"/>
  <c r="H332" i="5"/>
  <c r="G332" i="5"/>
  <c r="F332" i="5"/>
  <c r="E332" i="5"/>
  <c r="D332" i="5"/>
  <c r="C332" i="5"/>
  <c r="T331" i="5"/>
  <c r="S331" i="5"/>
  <c r="R331" i="5"/>
  <c r="Q331" i="5"/>
  <c r="P331" i="5"/>
  <c r="O331" i="5"/>
  <c r="N331" i="5"/>
  <c r="M331" i="5"/>
  <c r="L331" i="5"/>
  <c r="K331" i="5"/>
  <c r="J331" i="5"/>
  <c r="I331" i="5"/>
  <c r="H331" i="5"/>
  <c r="G331" i="5"/>
  <c r="F331" i="5"/>
  <c r="E331" i="5"/>
  <c r="D331" i="5"/>
  <c r="C331" i="5"/>
  <c r="T330" i="5"/>
  <c r="S330" i="5"/>
  <c r="R330" i="5"/>
  <c r="Q330" i="5"/>
  <c r="P330" i="5"/>
  <c r="O330" i="5"/>
  <c r="N330" i="5"/>
  <c r="M330" i="5"/>
  <c r="L330" i="5"/>
  <c r="K330" i="5"/>
  <c r="J330" i="5"/>
  <c r="I330" i="5"/>
  <c r="H330" i="5"/>
  <c r="G330" i="5"/>
  <c r="F330" i="5"/>
  <c r="E330" i="5"/>
  <c r="D330" i="5"/>
  <c r="C330" i="5"/>
  <c r="T329" i="5"/>
  <c r="S329" i="5"/>
  <c r="R329" i="5"/>
  <c r="Q329" i="5"/>
  <c r="P329" i="5"/>
  <c r="O329" i="5"/>
  <c r="N329" i="5"/>
  <c r="M329" i="5"/>
  <c r="L329" i="5"/>
  <c r="K329" i="5"/>
  <c r="J329" i="5"/>
  <c r="I329" i="5"/>
  <c r="H329" i="5"/>
  <c r="G329" i="5"/>
  <c r="F329" i="5"/>
  <c r="E329" i="5"/>
  <c r="D329" i="5"/>
  <c r="C329" i="5"/>
  <c r="T328" i="5"/>
  <c r="S328" i="5"/>
  <c r="R328" i="5"/>
  <c r="Q328" i="5"/>
  <c r="P328" i="5"/>
  <c r="O328" i="5"/>
  <c r="N328" i="5"/>
  <c r="M328" i="5"/>
  <c r="L328" i="5"/>
  <c r="K328" i="5"/>
  <c r="J328" i="5"/>
  <c r="I328" i="5"/>
  <c r="H328" i="5"/>
  <c r="G328" i="5"/>
  <c r="F328" i="5"/>
  <c r="E328" i="5"/>
  <c r="D328" i="5"/>
  <c r="C328" i="5"/>
  <c r="T327" i="5"/>
  <c r="S327" i="5"/>
  <c r="R327" i="5"/>
  <c r="Q327" i="5"/>
  <c r="P327" i="5"/>
  <c r="O327" i="5"/>
  <c r="N327" i="5"/>
  <c r="M327" i="5"/>
  <c r="L327" i="5"/>
  <c r="K327" i="5"/>
  <c r="J327" i="5"/>
  <c r="I327" i="5"/>
  <c r="H327" i="5"/>
  <c r="G327" i="5"/>
  <c r="F327" i="5"/>
  <c r="E327" i="5"/>
  <c r="D327" i="5"/>
  <c r="C327" i="5"/>
  <c r="T326" i="5"/>
  <c r="S326" i="5"/>
  <c r="R326" i="5"/>
  <c r="Q326" i="5"/>
  <c r="P326" i="5"/>
  <c r="O326" i="5"/>
  <c r="N326" i="5"/>
  <c r="M326" i="5"/>
  <c r="L326" i="5"/>
  <c r="K326" i="5"/>
  <c r="J326" i="5"/>
  <c r="I326" i="5"/>
  <c r="H326" i="5"/>
  <c r="G326" i="5"/>
  <c r="F326" i="5"/>
  <c r="E326" i="5"/>
  <c r="D326" i="5"/>
  <c r="C326" i="5"/>
  <c r="T325" i="5"/>
  <c r="S325" i="5"/>
  <c r="R325" i="5"/>
  <c r="Q325" i="5"/>
  <c r="P325" i="5"/>
  <c r="O325" i="5"/>
  <c r="N325" i="5"/>
  <c r="M325" i="5"/>
  <c r="L325" i="5"/>
  <c r="K325" i="5"/>
  <c r="J325" i="5"/>
  <c r="I325" i="5"/>
  <c r="H325" i="5"/>
  <c r="G325" i="5"/>
  <c r="F325" i="5"/>
  <c r="E325" i="5"/>
  <c r="D325" i="5"/>
  <c r="C325" i="5"/>
  <c r="T324" i="5"/>
  <c r="S324" i="5"/>
  <c r="R324" i="5"/>
  <c r="Q324" i="5"/>
  <c r="P324" i="5"/>
  <c r="O324" i="5"/>
  <c r="N324" i="5"/>
  <c r="M324" i="5"/>
  <c r="L324" i="5"/>
  <c r="K324" i="5"/>
  <c r="J324" i="5"/>
  <c r="I324" i="5"/>
  <c r="H324" i="5"/>
  <c r="G324" i="5"/>
  <c r="F324" i="5"/>
  <c r="E324" i="5"/>
  <c r="D324" i="5"/>
  <c r="C324" i="5"/>
  <c r="T323" i="5"/>
  <c r="S323" i="5"/>
  <c r="R323" i="5"/>
  <c r="Q323" i="5"/>
  <c r="P323" i="5"/>
  <c r="O323" i="5"/>
  <c r="N323" i="5"/>
  <c r="M323" i="5"/>
  <c r="L323" i="5"/>
  <c r="K323" i="5"/>
  <c r="J323" i="5"/>
  <c r="I323" i="5"/>
  <c r="H323" i="5"/>
  <c r="G323" i="5"/>
  <c r="F323" i="5"/>
  <c r="E323" i="5"/>
  <c r="D323" i="5"/>
  <c r="C323" i="5"/>
  <c r="T322" i="5"/>
  <c r="S322" i="5"/>
  <c r="R322" i="5"/>
  <c r="Q322" i="5"/>
  <c r="P322" i="5"/>
  <c r="O322" i="5"/>
  <c r="N322" i="5"/>
  <c r="M322" i="5"/>
  <c r="L322" i="5"/>
  <c r="K322" i="5"/>
  <c r="J322" i="5"/>
  <c r="I322" i="5"/>
  <c r="H322" i="5"/>
  <c r="G322" i="5"/>
  <c r="F322" i="5"/>
  <c r="E322" i="5"/>
  <c r="D322" i="5"/>
  <c r="C322" i="5"/>
  <c r="T321" i="5"/>
  <c r="S321" i="5"/>
  <c r="R321" i="5"/>
  <c r="Q321" i="5"/>
  <c r="P321" i="5"/>
  <c r="O321" i="5"/>
  <c r="N321" i="5"/>
  <c r="M321" i="5"/>
  <c r="L321" i="5"/>
  <c r="K321" i="5"/>
  <c r="J321" i="5"/>
  <c r="I321" i="5"/>
  <c r="H321" i="5"/>
  <c r="G321" i="5"/>
  <c r="F321" i="5"/>
  <c r="E321" i="5"/>
  <c r="D321" i="5"/>
  <c r="C321" i="5"/>
  <c r="T320" i="5"/>
  <c r="S320" i="5"/>
  <c r="R320" i="5"/>
  <c r="Q320" i="5"/>
  <c r="P320" i="5"/>
  <c r="O320" i="5"/>
  <c r="N320" i="5"/>
  <c r="M320" i="5"/>
  <c r="L320" i="5"/>
  <c r="K320" i="5"/>
  <c r="J320" i="5"/>
  <c r="I320" i="5"/>
  <c r="H320" i="5"/>
  <c r="G320" i="5"/>
  <c r="F320" i="5"/>
  <c r="E320" i="5"/>
  <c r="D320" i="5"/>
  <c r="C320" i="5"/>
  <c r="T319" i="5"/>
  <c r="S319" i="5"/>
  <c r="R319" i="5"/>
  <c r="Q319" i="5"/>
  <c r="P319" i="5"/>
  <c r="O319" i="5"/>
  <c r="N319" i="5"/>
  <c r="M319" i="5"/>
  <c r="L319" i="5"/>
  <c r="K319" i="5"/>
  <c r="J319" i="5"/>
  <c r="I319" i="5"/>
  <c r="H319" i="5"/>
  <c r="G319" i="5"/>
  <c r="F319" i="5"/>
  <c r="E319" i="5"/>
  <c r="D319" i="5"/>
  <c r="C319" i="5"/>
  <c r="T318" i="5"/>
  <c r="S318" i="5"/>
  <c r="R318" i="5"/>
  <c r="Q318" i="5"/>
  <c r="P318" i="5"/>
  <c r="O318" i="5"/>
  <c r="N318" i="5"/>
  <c r="M318" i="5"/>
  <c r="L318" i="5"/>
  <c r="K318" i="5"/>
  <c r="J318" i="5"/>
  <c r="I318" i="5"/>
  <c r="H318" i="5"/>
  <c r="G318" i="5"/>
  <c r="F318" i="5"/>
  <c r="E318" i="5"/>
  <c r="D318" i="5"/>
  <c r="C318" i="5"/>
  <c r="T317" i="5"/>
  <c r="S317" i="5"/>
  <c r="R317" i="5"/>
  <c r="Q317" i="5"/>
  <c r="P317" i="5"/>
  <c r="O317" i="5"/>
  <c r="N317" i="5"/>
  <c r="M317" i="5"/>
  <c r="L317" i="5"/>
  <c r="K317" i="5"/>
  <c r="J317" i="5"/>
  <c r="I317" i="5"/>
  <c r="H317" i="5"/>
  <c r="G317" i="5"/>
  <c r="F317" i="5"/>
  <c r="E317" i="5"/>
  <c r="D317" i="5"/>
  <c r="C317" i="5"/>
  <c r="T316" i="5"/>
  <c r="S316" i="5"/>
  <c r="R316" i="5"/>
  <c r="Q316" i="5"/>
  <c r="P316" i="5"/>
  <c r="O316" i="5"/>
  <c r="N316" i="5"/>
  <c r="M316" i="5"/>
  <c r="L316" i="5"/>
  <c r="K316" i="5"/>
  <c r="J316" i="5"/>
  <c r="I316" i="5"/>
  <c r="H316" i="5"/>
  <c r="G316" i="5"/>
  <c r="F316" i="5"/>
  <c r="E316" i="5"/>
  <c r="D316" i="5"/>
  <c r="C316" i="5"/>
  <c r="T315" i="5"/>
  <c r="S315" i="5"/>
  <c r="R315" i="5"/>
  <c r="Q315" i="5"/>
  <c r="P315" i="5"/>
  <c r="O315" i="5"/>
  <c r="N315" i="5"/>
  <c r="M315" i="5"/>
  <c r="L315" i="5"/>
  <c r="K315" i="5"/>
  <c r="J315" i="5"/>
  <c r="I315" i="5"/>
  <c r="H315" i="5"/>
  <c r="G315" i="5"/>
  <c r="F315" i="5"/>
  <c r="E315" i="5"/>
  <c r="D315" i="5"/>
  <c r="C315" i="5"/>
  <c r="T314" i="5"/>
  <c r="S314" i="5"/>
  <c r="R314" i="5"/>
  <c r="Q314" i="5"/>
  <c r="P314" i="5"/>
  <c r="O314" i="5"/>
  <c r="N314" i="5"/>
  <c r="M314" i="5"/>
  <c r="L314" i="5"/>
  <c r="K314" i="5"/>
  <c r="J314" i="5"/>
  <c r="I314" i="5"/>
  <c r="H314" i="5"/>
  <c r="G314" i="5"/>
  <c r="F314" i="5"/>
  <c r="E314" i="5"/>
  <c r="D314" i="5"/>
  <c r="C314" i="5"/>
  <c r="T313" i="5"/>
  <c r="S313" i="5"/>
  <c r="R313" i="5"/>
  <c r="Q313" i="5"/>
  <c r="P313" i="5"/>
  <c r="O313" i="5"/>
  <c r="N313" i="5"/>
  <c r="M313" i="5"/>
  <c r="L313" i="5"/>
  <c r="K313" i="5"/>
  <c r="J313" i="5"/>
  <c r="I313" i="5"/>
  <c r="H313" i="5"/>
  <c r="G313" i="5"/>
  <c r="F313" i="5"/>
  <c r="E313" i="5"/>
  <c r="D313" i="5"/>
  <c r="C313" i="5"/>
  <c r="T312" i="5"/>
  <c r="S312" i="5"/>
  <c r="R312" i="5"/>
  <c r="Q312" i="5"/>
  <c r="P312" i="5"/>
  <c r="O312" i="5"/>
  <c r="N312" i="5"/>
  <c r="M312" i="5"/>
  <c r="L312" i="5"/>
  <c r="K312" i="5"/>
  <c r="J312" i="5"/>
  <c r="I312" i="5"/>
  <c r="H312" i="5"/>
  <c r="G312" i="5"/>
  <c r="F312" i="5"/>
  <c r="E312" i="5"/>
  <c r="D312" i="5"/>
  <c r="C312" i="5"/>
  <c r="T311" i="5"/>
  <c r="S311" i="5"/>
  <c r="R311" i="5"/>
  <c r="Q311" i="5"/>
  <c r="P311" i="5"/>
  <c r="O311" i="5"/>
  <c r="N311" i="5"/>
  <c r="M311" i="5"/>
  <c r="L311" i="5"/>
  <c r="K311" i="5"/>
  <c r="J311" i="5"/>
  <c r="I311" i="5"/>
  <c r="H311" i="5"/>
  <c r="G311" i="5"/>
  <c r="F311" i="5"/>
  <c r="E311" i="5"/>
  <c r="D311" i="5"/>
  <c r="C311" i="5"/>
  <c r="T310" i="5"/>
  <c r="S310" i="5"/>
  <c r="R310" i="5"/>
  <c r="Q310" i="5"/>
  <c r="P310" i="5"/>
  <c r="O310" i="5"/>
  <c r="N310" i="5"/>
  <c r="M310" i="5"/>
  <c r="L310" i="5"/>
  <c r="K310" i="5"/>
  <c r="J310" i="5"/>
  <c r="I310" i="5"/>
  <c r="H310" i="5"/>
  <c r="G310" i="5"/>
  <c r="F310" i="5"/>
  <c r="E310" i="5"/>
  <c r="D310" i="5"/>
  <c r="C310" i="5"/>
  <c r="T309" i="5"/>
  <c r="S309" i="5"/>
  <c r="R309" i="5"/>
  <c r="Q309" i="5"/>
  <c r="P309" i="5"/>
  <c r="O309" i="5"/>
  <c r="N309" i="5"/>
  <c r="M309" i="5"/>
  <c r="L309" i="5"/>
  <c r="K309" i="5"/>
  <c r="J309" i="5"/>
  <c r="I309" i="5"/>
  <c r="H309" i="5"/>
  <c r="G309" i="5"/>
  <c r="F309" i="5"/>
  <c r="E309" i="5"/>
  <c r="D309" i="5"/>
  <c r="C309" i="5"/>
  <c r="T308" i="5"/>
  <c r="S308" i="5"/>
  <c r="R308" i="5"/>
  <c r="Q308" i="5"/>
  <c r="P308" i="5"/>
  <c r="O308" i="5"/>
  <c r="N308" i="5"/>
  <c r="M308" i="5"/>
  <c r="L308" i="5"/>
  <c r="K308" i="5"/>
  <c r="J308" i="5"/>
  <c r="I308" i="5"/>
  <c r="H308" i="5"/>
  <c r="G308" i="5"/>
  <c r="F308" i="5"/>
  <c r="E308" i="5"/>
  <c r="D308" i="5"/>
  <c r="C308" i="5"/>
  <c r="T307" i="5"/>
  <c r="S307" i="5"/>
  <c r="R307" i="5"/>
  <c r="Q307" i="5"/>
  <c r="P307" i="5"/>
  <c r="O307" i="5"/>
  <c r="N307" i="5"/>
  <c r="M307" i="5"/>
  <c r="L307" i="5"/>
  <c r="K307" i="5"/>
  <c r="J307" i="5"/>
  <c r="I307" i="5"/>
  <c r="H307" i="5"/>
  <c r="G307" i="5"/>
  <c r="F307" i="5"/>
  <c r="E307" i="5"/>
  <c r="D307" i="5"/>
  <c r="C307" i="5"/>
  <c r="T306" i="5"/>
  <c r="S306" i="5"/>
  <c r="R306" i="5"/>
  <c r="Q306" i="5"/>
  <c r="P306" i="5"/>
  <c r="O306" i="5"/>
  <c r="N306" i="5"/>
  <c r="M306" i="5"/>
  <c r="L306" i="5"/>
  <c r="K306" i="5"/>
  <c r="J306" i="5"/>
  <c r="I306" i="5"/>
  <c r="H306" i="5"/>
  <c r="G306" i="5"/>
  <c r="F306" i="5"/>
  <c r="E306" i="5"/>
  <c r="D306" i="5"/>
  <c r="C306" i="5"/>
  <c r="T305" i="5"/>
  <c r="S305" i="5"/>
  <c r="R305" i="5"/>
  <c r="Q305" i="5"/>
  <c r="P305" i="5"/>
  <c r="O305" i="5"/>
  <c r="N305" i="5"/>
  <c r="M305" i="5"/>
  <c r="L305" i="5"/>
  <c r="K305" i="5"/>
  <c r="J305" i="5"/>
  <c r="I305" i="5"/>
  <c r="H305" i="5"/>
  <c r="G305" i="5"/>
  <c r="F305" i="5"/>
  <c r="E305" i="5"/>
  <c r="D305" i="5"/>
  <c r="C305" i="5"/>
  <c r="T304" i="5"/>
  <c r="S304" i="5"/>
  <c r="R304" i="5"/>
  <c r="Q304" i="5"/>
  <c r="P304" i="5"/>
  <c r="O304" i="5"/>
  <c r="N304" i="5"/>
  <c r="M304" i="5"/>
  <c r="L304" i="5"/>
  <c r="K304" i="5"/>
  <c r="J304" i="5"/>
  <c r="I304" i="5"/>
  <c r="H304" i="5"/>
  <c r="G304" i="5"/>
  <c r="F304" i="5"/>
  <c r="E304" i="5"/>
  <c r="D304" i="5"/>
  <c r="C304" i="5"/>
  <c r="T303" i="5"/>
  <c r="S303" i="5"/>
  <c r="R303" i="5"/>
  <c r="Q303" i="5"/>
  <c r="P303" i="5"/>
  <c r="O303" i="5"/>
  <c r="N303" i="5"/>
  <c r="M303" i="5"/>
  <c r="L303" i="5"/>
  <c r="K303" i="5"/>
  <c r="J303" i="5"/>
  <c r="I303" i="5"/>
  <c r="H303" i="5"/>
  <c r="G303" i="5"/>
  <c r="F303" i="5"/>
  <c r="E303" i="5"/>
  <c r="D303" i="5"/>
  <c r="C303" i="5"/>
  <c r="T302" i="5"/>
  <c r="S302" i="5"/>
  <c r="R302" i="5"/>
  <c r="Q302" i="5"/>
  <c r="P302" i="5"/>
  <c r="O302" i="5"/>
  <c r="N302" i="5"/>
  <c r="M302" i="5"/>
  <c r="L302" i="5"/>
  <c r="K302" i="5"/>
  <c r="J302" i="5"/>
  <c r="I302" i="5"/>
  <c r="H302" i="5"/>
  <c r="G302" i="5"/>
  <c r="F302" i="5"/>
  <c r="E302" i="5"/>
  <c r="D302" i="5"/>
  <c r="C302" i="5"/>
  <c r="T301" i="5"/>
  <c r="S301" i="5"/>
  <c r="R301" i="5"/>
  <c r="Q301" i="5"/>
  <c r="P301" i="5"/>
  <c r="O301" i="5"/>
  <c r="N301" i="5"/>
  <c r="M301" i="5"/>
  <c r="L301" i="5"/>
  <c r="K301" i="5"/>
  <c r="J301" i="5"/>
  <c r="I301" i="5"/>
  <c r="H301" i="5"/>
  <c r="G301" i="5"/>
  <c r="F301" i="5"/>
  <c r="E301" i="5"/>
  <c r="D301" i="5"/>
  <c r="C301" i="5"/>
  <c r="T300" i="5"/>
  <c r="S300" i="5"/>
  <c r="R300" i="5"/>
  <c r="Q300" i="5"/>
  <c r="P300" i="5"/>
  <c r="O300" i="5"/>
  <c r="N300" i="5"/>
  <c r="M300" i="5"/>
  <c r="L300" i="5"/>
  <c r="K300" i="5"/>
  <c r="J300" i="5"/>
  <c r="I300" i="5"/>
  <c r="H300" i="5"/>
  <c r="G300" i="5"/>
  <c r="F300" i="5"/>
  <c r="E300" i="5"/>
  <c r="D300" i="5"/>
  <c r="C300" i="5"/>
  <c r="T299" i="5"/>
  <c r="S299" i="5"/>
  <c r="R299" i="5"/>
  <c r="Q299" i="5"/>
  <c r="P299" i="5"/>
  <c r="O299" i="5"/>
  <c r="N299" i="5"/>
  <c r="M299" i="5"/>
  <c r="L299" i="5"/>
  <c r="K299" i="5"/>
  <c r="J299" i="5"/>
  <c r="I299" i="5"/>
  <c r="H299" i="5"/>
  <c r="G299" i="5"/>
  <c r="F299" i="5"/>
  <c r="E299" i="5"/>
  <c r="D299" i="5"/>
  <c r="C299" i="5"/>
  <c r="T298" i="5"/>
  <c r="S298" i="5"/>
  <c r="R298" i="5"/>
  <c r="Q298" i="5"/>
  <c r="P298" i="5"/>
  <c r="O298" i="5"/>
  <c r="N298" i="5"/>
  <c r="M298" i="5"/>
  <c r="L298" i="5"/>
  <c r="K298" i="5"/>
  <c r="J298" i="5"/>
  <c r="I298" i="5"/>
  <c r="H298" i="5"/>
  <c r="G298" i="5"/>
  <c r="F298" i="5"/>
  <c r="E298" i="5"/>
  <c r="D298" i="5"/>
  <c r="C298" i="5"/>
  <c r="T297" i="5"/>
  <c r="S297" i="5"/>
  <c r="R297" i="5"/>
  <c r="Q297" i="5"/>
  <c r="P297" i="5"/>
  <c r="O297" i="5"/>
  <c r="N297" i="5"/>
  <c r="M297" i="5"/>
  <c r="L297" i="5"/>
  <c r="K297" i="5"/>
  <c r="J297" i="5"/>
  <c r="I297" i="5"/>
  <c r="H297" i="5"/>
  <c r="G297" i="5"/>
  <c r="F297" i="5"/>
  <c r="E297" i="5"/>
  <c r="D297" i="5"/>
  <c r="C297" i="5"/>
  <c r="T296" i="5"/>
  <c r="S296" i="5"/>
  <c r="R296" i="5"/>
  <c r="Q296" i="5"/>
  <c r="P296" i="5"/>
  <c r="O296" i="5"/>
  <c r="N296" i="5"/>
  <c r="M296" i="5"/>
  <c r="L296" i="5"/>
  <c r="K296" i="5"/>
  <c r="J296" i="5"/>
  <c r="I296" i="5"/>
  <c r="H296" i="5"/>
  <c r="G296" i="5"/>
  <c r="F296" i="5"/>
  <c r="E296" i="5"/>
  <c r="D296" i="5"/>
  <c r="C296" i="5"/>
  <c r="T295" i="5"/>
  <c r="S295" i="5"/>
  <c r="R295" i="5"/>
  <c r="Q295" i="5"/>
  <c r="P295" i="5"/>
  <c r="O295" i="5"/>
  <c r="N295" i="5"/>
  <c r="M295" i="5"/>
  <c r="L295" i="5"/>
  <c r="K295" i="5"/>
  <c r="J295" i="5"/>
  <c r="I295" i="5"/>
  <c r="H295" i="5"/>
  <c r="G295" i="5"/>
  <c r="F295" i="5"/>
  <c r="E295" i="5"/>
  <c r="D295" i="5"/>
  <c r="C295" i="5"/>
  <c r="T294" i="5"/>
  <c r="S294" i="5"/>
  <c r="R294" i="5"/>
  <c r="Q294" i="5"/>
  <c r="P294" i="5"/>
  <c r="O294" i="5"/>
  <c r="N294" i="5"/>
  <c r="M294" i="5"/>
  <c r="L294" i="5"/>
  <c r="K294" i="5"/>
  <c r="J294" i="5"/>
  <c r="I294" i="5"/>
  <c r="H294" i="5"/>
  <c r="G294" i="5"/>
  <c r="F294" i="5"/>
  <c r="E294" i="5"/>
  <c r="D294" i="5"/>
  <c r="C294" i="5"/>
  <c r="T293" i="5"/>
  <c r="S293" i="5"/>
  <c r="R293" i="5"/>
  <c r="Q293" i="5"/>
  <c r="P293" i="5"/>
  <c r="O293" i="5"/>
  <c r="N293" i="5"/>
  <c r="M293" i="5"/>
  <c r="L293" i="5"/>
  <c r="K293" i="5"/>
  <c r="J293" i="5"/>
  <c r="I293" i="5"/>
  <c r="H293" i="5"/>
  <c r="G293" i="5"/>
  <c r="F293" i="5"/>
  <c r="E293" i="5"/>
  <c r="D293" i="5"/>
  <c r="C293" i="5"/>
  <c r="T292" i="5"/>
  <c r="S292" i="5"/>
  <c r="R292" i="5"/>
  <c r="Q292" i="5"/>
  <c r="P292" i="5"/>
  <c r="O292" i="5"/>
  <c r="N292" i="5"/>
  <c r="M292" i="5"/>
  <c r="L292" i="5"/>
  <c r="K292" i="5"/>
  <c r="J292" i="5"/>
  <c r="I292" i="5"/>
  <c r="H292" i="5"/>
  <c r="G292" i="5"/>
  <c r="F292" i="5"/>
  <c r="E292" i="5"/>
  <c r="D292" i="5"/>
  <c r="C292" i="5"/>
  <c r="T291" i="5"/>
  <c r="S291" i="5"/>
  <c r="R291" i="5"/>
  <c r="Q291" i="5"/>
  <c r="P291" i="5"/>
  <c r="O291" i="5"/>
  <c r="N291" i="5"/>
  <c r="M291" i="5"/>
  <c r="L291" i="5"/>
  <c r="K291" i="5"/>
  <c r="J291" i="5"/>
  <c r="I291" i="5"/>
  <c r="H291" i="5"/>
  <c r="G291" i="5"/>
  <c r="F291" i="5"/>
  <c r="E291" i="5"/>
  <c r="D291" i="5"/>
  <c r="C291" i="5"/>
  <c r="T290" i="5"/>
  <c r="S290" i="5"/>
  <c r="R290" i="5"/>
  <c r="Q290" i="5"/>
  <c r="P290" i="5"/>
  <c r="O290" i="5"/>
  <c r="N290" i="5"/>
  <c r="M290" i="5"/>
  <c r="L290" i="5"/>
  <c r="K290" i="5"/>
  <c r="J290" i="5"/>
  <c r="I290" i="5"/>
  <c r="H290" i="5"/>
  <c r="G290" i="5"/>
  <c r="F290" i="5"/>
  <c r="E290" i="5"/>
  <c r="D290" i="5"/>
  <c r="C290" i="5"/>
  <c r="T289" i="5"/>
  <c r="S289" i="5"/>
  <c r="R289" i="5"/>
  <c r="Q289" i="5"/>
  <c r="P289" i="5"/>
  <c r="O289" i="5"/>
  <c r="N289" i="5"/>
  <c r="M289" i="5"/>
  <c r="L289" i="5"/>
  <c r="K289" i="5"/>
  <c r="J289" i="5"/>
  <c r="I289" i="5"/>
  <c r="H289" i="5"/>
  <c r="G289" i="5"/>
  <c r="F289" i="5"/>
  <c r="E289" i="5"/>
  <c r="D289" i="5"/>
  <c r="C289" i="5"/>
  <c r="T288" i="5"/>
  <c r="S288" i="5"/>
  <c r="R288" i="5"/>
  <c r="Q288" i="5"/>
  <c r="P288" i="5"/>
  <c r="O288" i="5"/>
  <c r="N288" i="5"/>
  <c r="M288" i="5"/>
  <c r="L288" i="5"/>
  <c r="K288" i="5"/>
  <c r="J288" i="5"/>
  <c r="I288" i="5"/>
  <c r="H288" i="5"/>
  <c r="G288" i="5"/>
  <c r="F288" i="5"/>
  <c r="E288" i="5"/>
  <c r="D288" i="5"/>
  <c r="C288" i="5"/>
  <c r="T287" i="5"/>
  <c r="S287" i="5"/>
  <c r="R287" i="5"/>
  <c r="Q287" i="5"/>
  <c r="P287" i="5"/>
  <c r="O287" i="5"/>
  <c r="N287" i="5"/>
  <c r="M287" i="5"/>
  <c r="L287" i="5"/>
  <c r="K287" i="5"/>
  <c r="J287" i="5"/>
  <c r="I287" i="5"/>
  <c r="H287" i="5"/>
  <c r="G287" i="5"/>
  <c r="F287" i="5"/>
  <c r="E287" i="5"/>
  <c r="D287" i="5"/>
  <c r="C287" i="5"/>
  <c r="T286" i="5"/>
  <c r="S286" i="5"/>
  <c r="R286" i="5"/>
  <c r="Q286" i="5"/>
  <c r="P286" i="5"/>
  <c r="O286" i="5"/>
  <c r="N286" i="5"/>
  <c r="M286" i="5"/>
  <c r="L286" i="5"/>
  <c r="K286" i="5"/>
  <c r="J286" i="5"/>
  <c r="I286" i="5"/>
  <c r="H286" i="5"/>
  <c r="G286" i="5"/>
  <c r="F286" i="5"/>
  <c r="E286" i="5"/>
  <c r="D286" i="5"/>
  <c r="C286" i="5"/>
  <c r="T285" i="5"/>
  <c r="S285" i="5"/>
  <c r="R285" i="5"/>
  <c r="Q285" i="5"/>
  <c r="P285" i="5"/>
  <c r="O285" i="5"/>
  <c r="N285" i="5"/>
  <c r="M285" i="5"/>
  <c r="L285" i="5"/>
  <c r="K285" i="5"/>
  <c r="J285" i="5"/>
  <c r="I285" i="5"/>
  <c r="H285" i="5"/>
  <c r="G285" i="5"/>
  <c r="F285" i="5"/>
  <c r="E285" i="5"/>
  <c r="D285" i="5"/>
  <c r="C285" i="5"/>
  <c r="T284" i="5"/>
  <c r="S284" i="5"/>
  <c r="R284" i="5"/>
  <c r="Q284" i="5"/>
  <c r="P284" i="5"/>
  <c r="O284" i="5"/>
  <c r="N284" i="5"/>
  <c r="M284" i="5"/>
  <c r="L284" i="5"/>
  <c r="K284" i="5"/>
  <c r="J284" i="5"/>
  <c r="I284" i="5"/>
  <c r="H284" i="5"/>
  <c r="G284" i="5"/>
  <c r="F284" i="5"/>
  <c r="E284" i="5"/>
  <c r="D284" i="5"/>
  <c r="C284" i="5"/>
  <c r="T283" i="5"/>
  <c r="S283" i="5"/>
  <c r="R283" i="5"/>
  <c r="Q283" i="5"/>
  <c r="P283" i="5"/>
  <c r="O283" i="5"/>
  <c r="N283" i="5"/>
  <c r="M283" i="5"/>
  <c r="L283" i="5"/>
  <c r="K283" i="5"/>
  <c r="J283" i="5"/>
  <c r="I283" i="5"/>
  <c r="H283" i="5"/>
  <c r="G283" i="5"/>
  <c r="F283" i="5"/>
  <c r="E283" i="5"/>
  <c r="D283" i="5"/>
  <c r="C283" i="5"/>
  <c r="T282" i="5"/>
  <c r="S282" i="5"/>
  <c r="R282" i="5"/>
  <c r="Q282" i="5"/>
  <c r="P282" i="5"/>
  <c r="O282" i="5"/>
  <c r="N282" i="5"/>
  <c r="M282" i="5"/>
  <c r="L282" i="5"/>
  <c r="K282" i="5"/>
  <c r="J282" i="5"/>
  <c r="I282" i="5"/>
  <c r="H282" i="5"/>
  <c r="G282" i="5"/>
  <c r="F282" i="5"/>
  <c r="E282" i="5"/>
  <c r="D282" i="5"/>
  <c r="C282" i="5"/>
  <c r="T281" i="5"/>
  <c r="S281" i="5"/>
  <c r="R281" i="5"/>
  <c r="Q281" i="5"/>
  <c r="P281" i="5"/>
  <c r="O281" i="5"/>
  <c r="N281" i="5"/>
  <c r="M281" i="5"/>
  <c r="L281" i="5"/>
  <c r="K281" i="5"/>
  <c r="J281" i="5"/>
  <c r="I281" i="5"/>
  <c r="H281" i="5"/>
  <c r="G281" i="5"/>
  <c r="F281" i="5"/>
  <c r="E281" i="5"/>
  <c r="D281" i="5"/>
  <c r="C281" i="5"/>
  <c r="T280" i="5"/>
  <c r="S280" i="5"/>
  <c r="R280" i="5"/>
  <c r="Q280" i="5"/>
  <c r="P280" i="5"/>
  <c r="O280" i="5"/>
  <c r="N280" i="5"/>
  <c r="M280" i="5"/>
  <c r="L280" i="5"/>
  <c r="K280" i="5"/>
  <c r="J280" i="5"/>
  <c r="I280" i="5"/>
  <c r="H280" i="5"/>
  <c r="G280" i="5"/>
  <c r="F280" i="5"/>
  <c r="E280" i="5"/>
  <c r="D280" i="5"/>
  <c r="C280" i="5"/>
  <c r="T279" i="5"/>
  <c r="S279" i="5"/>
  <c r="R279" i="5"/>
  <c r="Q279" i="5"/>
  <c r="P279" i="5"/>
  <c r="O279" i="5"/>
  <c r="N279" i="5"/>
  <c r="M279" i="5"/>
  <c r="L279" i="5"/>
  <c r="K279" i="5"/>
  <c r="J279" i="5"/>
  <c r="I279" i="5"/>
  <c r="H279" i="5"/>
  <c r="G279" i="5"/>
  <c r="F279" i="5"/>
  <c r="E279" i="5"/>
  <c r="D279" i="5"/>
  <c r="C279" i="5"/>
  <c r="T278" i="5"/>
  <c r="S278" i="5"/>
  <c r="R278" i="5"/>
  <c r="Q278" i="5"/>
  <c r="P278" i="5"/>
  <c r="O278" i="5"/>
  <c r="N278" i="5"/>
  <c r="M278" i="5"/>
  <c r="L278" i="5"/>
  <c r="K278" i="5"/>
  <c r="J278" i="5"/>
  <c r="I278" i="5"/>
  <c r="H278" i="5"/>
  <c r="G278" i="5"/>
  <c r="F278" i="5"/>
  <c r="E278" i="5"/>
  <c r="D278" i="5"/>
  <c r="C278" i="5"/>
  <c r="T277" i="5"/>
  <c r="S277" i="5"/>
  <c r="R277" i="5"/>
  <c r="Q277" i="5"/>
  <c r="P277" i="5"/>
  <c r="O277" i="5"/>
  <c r="N277" i="5"/>
  <c r="M277" i="5"/>
  <c r="L277" i="5"/>
  <c r="K277" i="5"/>
  <c r="J277" i="5"/>
  <c r="I277" i="5"/>
  <c r="H277" i="5"/>
  <c r="G277" i="5"/>
  <c r="F277" i="5"/>
  <c r="E277" i="5"/>
  <c r="D277" i="5"/>
  <c r="C277" i="5"/>
  <c r="T276" i="5"/>
  <c r="S276" i="5"/>
  <c r="R276" i="5"/>
  <c r="Q276" i="5"/>
  <c r="P276" i="5"/>
  <c r="O276" i="5"/>
  <c r="N276" i="5"/>
  <c r="M276" i="5"/>
  <c r="L276" i="5"/>
  <c r="K276" i="5"/>
  <c r="J276" i="5"/>
  <c r="I276" i="5"/>
  <c r="H276" i="5"/>
  <c r="G276" i="5"/>
  <c r="F276" i="5"/>
  <c r="E276" i="5"/>
  <c r="D276" i="5"/>
  <c r="C276" i="5"/>
  <c r="T275" i="5"/>
  <c r="S275" i="5"/>
  <c r="R275" i="5"/>
  <c r="Q275" i="5"/>
  <c r="P275" i="5"/>
  <c r="O275" i="5"/>
  <c r="N275" i="5"/>
  <c r="M275" i="5"/>
  <c r="L275" i="5"/>
  <c r="K275" i="5"/>
  <c r="J275" i="5"/>
  <c r="I275" i="5"/>
  <c r="H275" i="5"/>
  <c r="G275" i="5"/>
  <c r="F275" i="5"/>
  <c r="E275" i="5"/>
  <c r="D275" i="5"/>
  <c r="C275" i="5"/>
  <c r="T274" i="5"/>
  <c r="S274" i="5"/>
  <c r="R274" i="5"/>
  <c r="Q274" i="5"/>
  <c r="P274" i="5"/>
  <c r="O274" i="5"/>
  <c r="N274" i="5"/>
  <c r="M274" i="5"/>
  <c r="L274" i="5"/>
  <c r="K274" i="5"/>
  <c r="J274" i="5"/>
  <c r="I274" i="5"/>
  <c r="H274" i="5"/>
  <c r="G274" i="5"/>
  <c r="F274" i="5"/>
  <c r="E274" i="5"/>
  <c r="D274" i="5"/>
  <c r="C274" i="5"/>
  <c r="T273" i="5"/>
  <c r="S273" i="5"/>
  <c r="R273" i="5"/>
  <c r="Q273" i="5"/>
  <c r="P273" i="5"/>
  <c r="O273" i="5"/>
  <c r="N273" i="5"/>
  <c r="M273" i="5"/>
  <c r="L273" i="5"/>
  <c r="K273" i="5"/>
  <c r="J273" i="5"/>
  <c r="I273" i="5"/>
  <c r="H273" i="5"/>
  <c r="G273" i="5"/>
  <c r="F273" i="5"/>
  <c r="E273" i="5"/>
  <c r="D273" i="5"/>
  <c r="C273" i="5"/>
  <c r="T272" i="5"/>
  <c r="S272" i="5"/>
  <c r="R272" i="5"/>
  <c r="Q272" i="5"/>
  <c r="P272" i="5"/>
  <c r="O272" i="5"/>
  <c r="N272" i="5"/>
  <c r="M272" i="5"/>
  <c r="L272" i="5"/>
  <c r="K272" i="5"/>
  <c r="J272" i="5"/>
  <c r="I272" i="5"/>
  <c r="H272" i="5"/>
  <c r="G272" i="5"/>
  <c r="F272" i="5"/>
  <c r="E272" i="5"/>
  <c r="D272" i="5"/>
  <c r="C272" i="5"/>
  <c r="T271" i="5"/>
  <c r="S271" i="5"/>
  <c r="R271" i="5"/>
  <c r="Q271" i="5"/>
  <c r="P271" i="5"/>
  <c r="O271" i="5"/>
  <c r="N271" i="5"/>
  <c r="M271" i="5"/>
  <c r="L271" i="5"/>
  <c r="K271" i="5"/>
  <c r="J271" i="5"/>
  <c r="I271" i="5"/>
  <c r="H271" i="5"/>
  <c r="G271" i="5"/>
  <c r="F271" i="5"/>
  <c r="E271" i="5"/>
  <c r="D271" i="5"/>
  <c r="C271" i="5"/>
  <c r="T270" i="5"/>
  <c r="S270" i="5"/>
  <c r="R270" i="5"/>
  <c r="Q270" i="5"/>
  <c r="P270" i="5"/>
  <c r="O270" i="5"/>
  <c r="N270" i="5"/>
  <c r="M270" i="5"/>
  <c r="L270" i="5"/>
  <c r="K270" i="5"/>
  <c r="J270" i="5"/>
  <c r="I270" i="5"/>
  <c r="H270" i="5"/>
  <c r="G270" i="5"/>
  <c r="F270" i="5"/>
  <c r="E270" i="5"/>
  <c r="D270" i="5"/>
  <c r="C270" i="5"/>
  <c r="T269" i="5"/>
  <c r="S269" i="5"/>
  <c r="R269" i="5"/>
  <c r="Q269" i="5"/>
  <c r="P269" i="5"/>
  <c r="O269" i="5"/>
  <c r="N269" i="5"/>
  <c r="M269" i="5"/>
  <c r="L269" i="5"/>
  <c r="K269" i="5"/>
  <c r="J269" i="5"/>
  <c r="I269" i="5"/>
  <c r="H269" i="5"/>
  <c r="G269" i="5"/>
  <c r="F269" i="5"/>
  <c r="E269" i="5"/>
  <c r="D269" i="5"/>
  <c r="C269" i="5"/>
  <c r="T268" i="5"/>
  <c r="S268" i="5"/>
  <c r="R268" i="5"/>
  <c r="Q268" i="5"/>
  <c r="P268" i="5"/>
  <c r="O268" i="5"/>
  <c r="N268" i="5"/>
  <c r="M268" i="5"/>
  <c r="L268" i="5"/>
  <c r="K268" i="5"/>
  <c r="J268" i="5"/>
  <c r="I268" i="5"/>
  <c r="H268" i="5"/>
  <c r="G268" i="5"/>
  <c r="F268" i="5"/>
  <c r="E268" i="5"/>
  <c r="D268" i="5"/>
  <c r="C268" i="5"/>
  <c r="T267" i="5"/>
  <c r="S267" i="5"/>
  <c r="R267" i="5"/>
  <c r="Q267" i="5"/>
  <c r="P267" i="5"/>
  <c r="O267" i="5"/>
  <c r="N267" i="5"/>
  <c r="M267" i="5"/>
  <c r="L267" i="5"/>
  <c r="K267" i="5"/>
  <c r="J267" i="5"/>
  <c r="I267" i="5"/>
  <c r="H267" i="5"/>
  <c r="G267" i="5"/>
  <c r="F267" i="5"/>
  <c r="E267" i="5"/>
  <c r="D267" i="5"/>
  <c r="C267" i="5"/>
  <c r="T266" i="5"/>
  <c r="S266" i="5"/>
  <c r="R266" i="5"/>
  <c r="Q266" i="5"/>
  <c r="P266" i="5"/>
  <c r="O266" i="5"/>
  <c r="N266" i="5"/>
  <c r="M266" i="5"/>
  <c r="L266" i="5"/>
  <c r="K266" i="5"/>
  <c r="J266" i="5"/>
  <c r="I266" i="5"/>
  <c r="H266" i="5"/>
  <c r="G266" i="5"/>
  <c r="F266" i="5"/>
  <c r="E266" i="5"/>
  <c r="D266" i="5"/>
  <c r="C266" i="5"/>
  <c r="T265" i="5"/>
  <c r="S265" i="5"/>
  <c r="R265" i="5"/>
  <c r="Q265" i="5"/>
  <c r="P265" i="5"/>
  <c r="O265" i="5"/>
  <c r="N265" i="5"/>
  <c r="M265" i="5"/>
  <c r="L265" i="5"/>
  <c r="K265" i="5"/>
  <c r="J265" i="5"/>
  <c r="I265" i="5"/>
  <c r="H265" i="5"/>
  <c r="G265" i="5"/>
  <c r="F265" i="5"/>
  <c r="E265" i="5"/>
  <c r="D265" i="5"/>
  <c r="C265" i="5"/>
  <c r="T264" i="5"/>
  <c r="S264" i="5"/>
  <c r="R264" i="5"/>
  <c r="Q264" i="5"/>
  <c r="P264" i="5"/>
  <c r="O264" i="5"/>
  <c r="N264" i="5"/>
  <c r="M264" i="5"/>
  <c r="L264" i="5"/>
  <c r="K264" i="5"/>
  <c r="J264" i="5"/>
  <c r="I264" i="5"/>
  <c r="H264" i="5"/>
  <c r="G264" i="5"/>
  <c r="F264" i="5"/>
  <c r="E264" i="5"/>
  <c r="D264" i="5"/>
  <c r="C264" i="5"/>
  <c r="T263" i="5"/>
  <c r="S263" i="5"/>
  <c r="R263" i="5"/>
  <c r="Q263" i="5"/>
  <c r="P263" i="5"/>
  <c r="O263" i="5"/>
  <c r="N263" i="5"/>
  <c r="M263" i="5"/>
  <c r="L263" i="5"/>
  <c r="K263" i="5"/>
  <c r="J263" i="5"/>
  <c r="I263" i="5"/>
  <c r="H263" i="5"/>
  <c r="G263" i="5"/>
  <c r="F263" i="5"/>
  <c r="E263" i="5"/>
  <c r="D263" i="5"/>
  <c r="C263" i="5"/>
  <c r="T262" i="5"/>
  <c r="S262" i="5"/>
  <c r="R262" i="5"/>
  <c r="Q262" i="5"/>
  <c r="P262" i="5"/>
  <c r="O262" i="5"/>
  <c r="N262" i="5"/>
  <c r="M262" i="5"/>
  <c r="L262" i="5"/>
  <c r="K262" i="5"/>
  <c r="J262" i="5"/>
  <c r="I262" i="5"/>
  <c r="H262" i="5"/>
  <c r="G262" i="5"/>
  <c r="F262" i="5"/>
  <c r="E262" i="5"/>
  <c r="D262" i="5"/>
  <c r="C262" i="5"/>
  <c r="T261" i="5"/>
  <c r="S261" i="5"/>
  <c r="R261" i="5"/>
  <c r="Q261" i="5"/>
  <c r="P261" i="5"/>
  <c r="O261" i="5"/>
  <c r="N261" i="5"/>
  <c r="M261" i="5"/>
  <c r="L261" i="5"/>
  <c r="K261" i="5"/>
  <c r="J261" i="5"/>
  <c r="I261" i="5"/>
  <c r="H261" i="5"/>
  <c r="G261" i="5"/>
  <c r="F261" i="5"/>
  <c r="E261" i="5"/>
  <c r="D261" i="5"/>
  <c r="C261" i="5"/>
  <c r="T260" i="5"/>
  <c r="S260" i="5"/>
  <c r="R260" i="5"/>
  <c r="Q260" i="5"/>
  <c r="P260" i="5"/>
  <c r="O260" i="5"/>
  <c r="N260" i="5"/>
  <c r="M260" i="5"/>
  <c r="L260" i="5"/>
  <c r="K260" i="5"/>
  <c r="J260" i="5"/>
  <c r="I260" i="5"/>
  <c r="H260" i="5"/>
  <c r="G260" i="5"/>
  <c r="F260" i="5"/>
  <c r="E260" i="5"/>
  <c r="D260" i="5"/>
  <c r="C260" i="5"/>
  <c r="T259" i="5"/>
  <c r="S259" i="5"/>
  <c r="R259" i="5"/>
  <c r="Q259" i="5"/>
  <c r="P259" i="5"/>
  <c r="O259" i="5"/>
  <c r="N259" i="5"/>
  <c r="M259" i="5"/>
  <c r="L259" i="5"/>
  <c r="K259" i="5"/>
  <c r="J259" i="5"/>
  <c r="I259" i="5"/>
  <c r="H259" i="5"/>
  <c r="G259" i="5"/>
  <c r="F259" i="5"/>
  <c r="E259" i="5"/>
  <c r="D259" i="5"/>
  <c r="C259" i="5"/>
  <c r="T258" i="5"/>
  <c r="S258" i="5"/>
  <c r="R258" i="5"/>
  <c r="Q258" i="5"/>
  <c r="P258" i="5"/>
  <c r="O258" i="5"/>
  <c r="N258" i="5"/>
  <c r="M258" i="5"/>
  <c r="L258" i="5"/>
  <c r="K258" i="5"/>
  <c r="J258" i="5"/>
  <c r="I258" i="5"/>
  <c r="H258" i="5"/>
  <c r="G258" i="5"/>
  <c r="F258" i="5"/>
  <c r="E258" i="5"/>
  <c r="D258" i="5"/>
  <c r="C258" i="5"/>
  <c r="T257" i="5"/>
  <c r="S257" i="5"/>
  <c r="R257" i="5"/>
  <c r="Q257" i="5"/>
  <c r="P257" i="5"/>
  <c r="O257" i="5"/>
  <c r="N257" i="5"/>
  <c r="M257" i="5"/>
  <c r="L257" i="5"/>
  <c r="K257" i="5"/>
  <c r="J257" i="5"/>
  <c r="I257" i="5"/>
  <c r="H257" i="5"/>
  <c r="G257" i="5"/>
  <c r="F257" i="5"/>
  <c r="E257" i="5"/>
  <c r="D257" i="5"/>
  <c r="C257" i="5"/>
  <c r="T256" i="5"/>
  <c r="S256" i="5"/>
  <c r="R256" i="5"/>
  <c r="Q256" i="5"/>
  <c r="P256" i="5"/>
  <c r="O256" i="5"/>
  <c r="N256" i="5"/>
  <c r="M256" i="5"/>
  <c r="L256" i="5"/>
  <c r="K256" i="5"/>
  <c r="J256" i="5"/>
  <c r="I256" i="5"/>
  <c r="H256" i="5"/>
  <c r="G256" i="5"/>
  <c r="F256" i="5"/>
  <c r="E256" i="5"/>
  <c r="D256" i="5"/>
  <c r="C256" i="5"/>
  <c r="T255" i="5"/>
  <c r="S255" i="5"/>
  <c r="R255" i="5"/>
  <c r="Q255" i="5"/>
  <c r="P255" i="5"/>
  <c r="O255" i="5"/>
  <c r="N255" i="5"/>
  <c r="M255" i="5"/>
  <c r="L255" i="5"/>
  <c r="K255" i="5"/>
  <c r="J255" i="5"/>
  <c r="I255" i="5"/>
  <c r="H255" i="5"/>
  <c r="G255" i="5"/>
  <c r="F255" i="5"/>
  <c r="E255" i="5"/>
  <c r="D255" i="5"/>
  <c r="C255" i="5"/>
  <c r="T254" i="5"/>
  <c r="S254" i="5"/>
  <c r="R254" i="5"/>
  <c r="Q254" i="5"/>
  <c r="P254" i="5"/>
  <c r="O254" i="5"/>
  <c r="N254" i="5"/>
  <c r="M254" i="5"/>
  <c r="L254" i="5"/>
  <c r="K254" i="5"/>
  <c r="J254" i="5"/>
  <c r="I254" i="5"/>
  <c r="H254" i="5"/>
  <c r="G254" i="5"/>
  <c r="F254" i="5"/>
  <c r="E254" i="5"/>
  <c r="D254" i="5"/>
  <c r="C254" i="5"/>
  <c r="T253" i="5"/>
  <c r="S253" i="5"/>
  <c r="R253" i="5"/>
  <c r="Q253" i="5"/>
  <c r="P253" i="5"/>
  <c r="O253" i="5"/>
  <c r="N253" i="5"/>
  <c r="M253" i="5"/>
  <c r="L253" i="5"/>
  <c r="K253" i="5"/>
  <c r="J253" i="5"/>
  <c r="I253" i="5"/>
  <c r="H253" i="5"/>
  <c r="G253" i="5"/>
  <c r="F253" i="5"/>
  <c r="E253" i="5"/>
  <c r="D253" i="5"/>
  <c r="C253" i="5"/>
  <c r="T252" i="5"/>
  <c r="S252" i="5"/>
  <c r="R252" i="5"/>
  <c r="Q252" i="5"/>
  <c r="P252" i="5"/>
  <c r="O252" i="5"/>
  <c r="N252" i="5"/>
  <c r="M252" i="5"/>
  <c r="L252" i="5"/>
  <c r="K252" i="5"/>
  <c r="J252" i="5"/>
  <c r="I252" i="5"/>
  <c r="H252" i="5"/>
  <c r="G252" i="5"/>
  <c r="F252" i="5"/>
  <c r="E252" i="5"/>
  <c r="D252" i="5"/>
  <c r="C252" i="5"/>
  <c r="T251" i="5"/>
  <c r="S251" i="5"/>
  <c r="R251" i="5"/>
  <c r="Q251" i="5"/>
  <c r="P251" i="5"/>
  <c r="O251" i="5"/>
  <c r="N251" i="5"/>
  <c r="M251" i="5"/>
  <c r="L251" i="5"/>
  <c r="K251" i="5"/>
  <c r="J251" i="5"/>
  <c r="I251" i="5"/>
  <c r="H251" i="5"/>
  <c r="G251" i="5"/>
  <c r="F251" i="5"/>
  <c r="E251" i="5"/>
  <c r="D251" i="5"/>
  <c r="C251" i="5"/>
  <c r="T250" i="5"/>
  <c r="S250" i="5"/>
  <c r="R250" i="5"/>
  <c r="Q250" i="5"/>
  <c r="P250" i="5"/>
  <c r="O250" i="5"/>
  <c r="N250" i="5"/>
  <c r="M250" i="5"/>
  <c r="L250" i="5"/>
  <c r="K250" i="5"/>
  <c r="J250" i="5"/>
  <c r="I250" i="5"/>
  <c r="H250" i="5"/>
  <c r="G250" i="5"/>
  <c r="F250" i="5"/>
  <c r="E250" i="5"/>
  <c r="D250" i="5"/>
  <c r="C250" i="5"/>
  <c r="T249" i="5"/>
  <c r="S249" i="5"/>
  <c r="R249" i="5"/>
  <c r="Q249" i="5"/>
  <c r="P249" i="5"/>
  <c r="O249" i="5"/>
  <c r="N249" i="5"/>
  <c r="M249" i="5"/>
  <c r="L249" i="5"/>
  <c r="K249" i="5"/>
  <c r="J249" i="5"/>
  <c r="I249" i="5"/>
  <c r="H249" i="5"/>
  <c r="G249" i="5"/>
  <c r="F249" i="5"/>
  <c r="E249" i="5"/>
  <c r="D249" i="5"/>
  <c r="C249" i="5"/>
  <c r="T248" i="5"/>
  <c r="S248" i="5"/>
  <c r="R248" i="5"/>
  <c r="Q248" i="5"/>
  <c r="P248" i="5"/>
  <c r="O248" i="5"/>
  <c r="N248" i="5"/>
  <c r="M248" i="5"/>
  <c r="L248" i="5"/>
  <c r="K248" i="5"/>
  <c r="J248" i="5"/>
  <c r="I248" i="5"/>
  <c r="H248" i="5"/>
  <c r="G248" i="5"/>
  <c r="F248" i="5"/>
  <c r="E248" i="5"/>
  <c r="D248" i="5"/>
  <c r="C248" i="5"/>
  <c r="T247" i="5"/>
  <c r="S247" i="5"/>
  <c r="R247" i="5"/>
  <c r="Q247" i="5"/>
  <c r="P247" i="5"/>
  <c r="O247" i="5"/>
  <c r="N247" i="5"/>
  <c r="M247" i="5"/>
  <c r="L247" i="5"/>
  <c r="K247" i="5"/>
  <c r="J247" i="5"/>
  <c r="I247" i="5"/>
  <c r="H247" i="5"/>
  <c r="G247" i="5"/>
  <c r="F247" i="5"/>
  <c r="E247" i="5"/>
  <c r="D247" i="5"/>
  <c r="C247" i="5"/>
  <c r="T246" i="5"/>
  <c r="S246" i="5"/>
  <c r="R246" i="5"/>
  <c r="Q246" i="5"/>
  <c r="P246" i="5"/>
  <c r="O246" i="5"/>
  <c r="N246" i="5"/>
  <c r="M246" i="5"/>
  <c r="L246" i="5"/>
  <c r="K246" i="5"/>
  <c r="J246" i="5"/>
  <c r="I246" i="5"/>
  <c r="H246" i="5"/>
  <c r="G246" i="5"/>
  <c r="F246" i="5"/>
  <c r="E246" i="5"/>
  <c r="D246" i="5"/>
  <c r="C246" i="5"/>
  <c r="T245" i="5"/>
  <c r="S245" i="5"/>
  <c r="R245" i="5"/>
  <c r="Q245" i="5"/>
  <c r="P245" i="5"/>
  <c r="O245" i="5"/>
  <c r="N245" i="5"/>
  <c r="M245" i="5"/>
  <c r="L245" i="5"/>
  <c r="K245" i="5"/>
  <c r="J245" i="5"/>
  <c r="I245" i="5"/>
  <c r="H245" i="5"/>
  <c r="G245" i="5"/>
  <c r="F245" i="5"/>
  <c r="E245" i="5"/>
  <c r="D245" i="5"/>
  <c r="C245" i="5"/>
  <c r="T244" i="5"/>
  <c r="S244" i="5"/>
  <c r="R244" i="5"/>
  <c r="Q244" i="5"/>
  <c r="P244" i="5"/>
  <c r="O244" i="5"/>
  <c r="N244" i="5"/>
  <c r="M244" i="5"/>
  <c r="L244" i="5"/>
  <c r="K244" i="5"/>
  <c r="J244" i="5"/>
  <c r="I244" i="5"/>
  <c r="H244" i="5"/>
  <c r="G244" i="5"/>
  <c r="F244" i="5"/>
  <c r="E244" i="5"/>
  <c r="D244" i="5"/>
  <c r="C244" i="5"/>
  <c r="T243" i="5"/>
  <c r="S243" i="5"/>
  <c r="R243" i="5"/>
  <c r="Q243" i="5"/>
  <c r="P243" i="5"/>
  <c r="O243" i="5"/>
  <c r="N243" i="5"/>
  <c r="M243" i="5"/>
  <c r="L243" i="5"/>
  <c r="K243" i="5"/>
  <c r="J243" i="5"/>
  <c r="I243" i="5"/>
  <c r="H243" i="5"/>
  <c r="G243" i="5"/>
  <c r="F243" i="5"/>
  <c r="E243" i="5"/>
  <c r="D243" i="5"/>
  <c r="C243" i="5"/>
  <c r="T242" i="5"/>
  <c r="S242" i="5"/>
  <c r="R242" i="5"/>
  <c r="Q242" i="5"/>
  <c r="P242" i="5"/>
  <c r="O242" i="5"/>
  <c r="N242" i="5"/>
  <c r="M242" i="5"/>
  <c r="L242" i="5"/>
  <c r="K242" i="5"/>
  <c r="J242" i="5"/>
  <c r="I242" i="5"/>
  <c r="H242" i="5"/>
  <c r="G242" i="5"/>
  <c r="F242" i="5"/>
  <c r="E242" i="5"/>
  <c r="D242" i="5"/>
  <c r="C242" i="5"/>
  <c r="T241" i="5"/>
  <c r="S241" i="5"/>
  <c r="R241" i="5"/>
  <c r="Q241" i="5"/>
  <c r="P241" i="5"/>
  <c r="O241" i="5"/>
  <c r="N241" i="5"/>
  <c r="M241" i="5"/>
  <c r="L241" i="5"/>
  <c r="K241" i="5"/>
  <c r="J241" i="5"/>
  <c r="I241" i="5"/>
  <c r="H241" i="5"/>
  <c r="G241" i="5"/>
  <c r="F241" i="5"/>
  <c r="E241" i="5"/>
  <c r="D241" i="5"/>
  <c r="C241" i="5"/>
  <c r="T240" i="5"/>
  <c r="S240" i="5"/>
  <c r="R240" i="5"/>
  <c r="Q240" i="5"/>
  <c r="P240" i="5"/>
  <c r="O240" i="5"/>
  <c r="N240" i="5"/>
  <c r="M240" i="5"/>
  <c r="L240" i="5"/>
  <c r="K240" i="5"/>
  <c r="J240" i="5"/>
  <c r="I240" i="5"/>
  <c r="H240" i="5"/>
  <c r="G240" i="5"/>
  <c r="F240" i="5"/>
  <c r="E240" i="5"/>
  <c r="D240" i="5"/>
  <c r="C240" i="5"/>
  <c r="T239" i="5"/>
  <c r="S239" i="5"/>
  <c r="R239" i="5"/>
  <c r="Q239" i="5"/>
  <c r="P239" i="5"/>
  <c r="O239" i="5"/>
  <c r="N239" i="5"/>
  <c r="M239" i="5"/>
  <c r="L239" i="5"/>
  <c r="K239" i="5"/>
  <c r="J239" i="5"/>
  <c r="I239" i="5"/>
  <c r="H239" i="5"/>
  <c r="G239" i="5"/>
  <c r="F239" i="5"/>
  <c r="E239" i="5"/>
  <c r="D239" i="5"/>
  <c r="C239" i="5"/>
  <c r="T238" i="5"/>
  <c r="S238" i="5"/>
  <c r="R238" i="5"/>
  <c r="Q238" i="5"/>
  <c r="P238" i="5"/>
  <c r="O238" i="5"/>
  <c r="N238" i="5"/>
  <c r="M238" i="5"/>
  <c r="L238" i="5"/>
  <c r="K238" i="5"/>
  <c r="J238" i="5"/>
  <c r="I238" i="5"/>
  <c r="H238" i="5"/>
  <c r="G238" i="5"/>
  <c r="F238" i="5"/>
  <c r="E238" i="5"/>
  <c r="D238" i="5"/>
  <c r="C238" i="5"/>
  <c r="T237" i="5"/>
  <c r="S237" i="5"/>
  <c r="R237" i="5"/>
  <c r="Q237" i="5"/>
  <c r="P237" i="5"/>
  <c r="O237" i="5"/>
  <c r="N237" i="5"/>
  <c r="M237" i="5"/>
  <c r="L237" i="5"/>
  <c r="K237" i="5"/>
  <c r="J237" i="5"/>
  <c r="I237" i="5"/>
  <c r="H237" i="5"/>
  <c r="G237" i="5"/>
  <c r="F237" i="5"/>
  <c r="E237" i="5"/>
  <c r="D237" i="5"/>
  <c r="C237" i="5"/>
  <c r="T236" i="5"/>
  <c r="S236" i="5"/>
  <c r="R236" i="5"/>
  <c r="Q236" i="5"/>
  <c r="P236" i="5"/>
  <c r="O236" i="5"/>
  <c r="N236" i="5"/>
  <c r="M236" i="5"/>
  <c r="L236" i="5"/>
  <c r="K236" i="5"/>
  <c r="J236" i="5"/>
  <c r="I236" i="5"/>
  <c r="H236" i="5"/>
  <c r="G236" i="5"/>
  <c r="F236" i="5"/>
  <c r="E236" i="5"/>
  <c r="D236" i="5"/>
  <c r="C236" i="5"/>
  <c r="T235" i="5"/>
  <c r="S235" i="5"/>
  <c r="R235" i="5"/>
  <c r="Q235" i="5"/>
  <c r="P235" i="5"/>
  <c r="O235" i="5"/>
  <c r="N235" i="5"/>
  <c r="M235" i="5"/>
  <c r="L235" i="5"/>
  <c r="K235" i="5"/>
  <c r="J235" i="5"/>
  <c r="I235" i="5"/>
  <c r="H235" i="5"/>
  <c r="G235" i="5"/>
  <c r="F235" i="5"/>
  <c r="E235" i="5"/>
  <c r="D235" i="5"/>
  <c r="C235" i="5"/>
  <c r="T234" i="5"/>
  <c r="S234" i="5"/>
  <c r="R234" i="5"/>
  <c r="Q234" i="5"/>
  <c r="P234" i="5"/>
  <c r="O234" i="5"/>
  <c r="N234" i="5"/>
  <c r="M234" i="5"/>
  <c r="L234" i="5"/>
  <c r="K234" i="5"/>
  <c r="J234" i="5"/>
  <c r="I234" i="5"/>
  <c r="H234" i="5"/>
  <c r="G234" i="5"/>
  <c r="F234" i="5"/>
  <c r="E234" i="5"/>
  <c r="D234" i="5"/>
  <c r="C234" i="5"/>
  <c r="T233" i="5"/>
  <c r="S233" i="5"/>
  <c r="R233" i="5"/>
  <c r="Q233" i="5"/>
  <c r="P233" i="5"/>
  <c r="O233" i="5"/>
  <c r="N233" i="5"/>
  <c r="M233" i="5"/>
  <c r="L233" i="5"/>
  <c r="K233" i="5"/>
  <c r="J233" i="5"/>
  <c r="I233" i="5"/>
  <c r="H233" i="5"/>
  <c r="G233" i="5"/>
  <c r="F233" i="5"/>
  <c r="E233" i="5"/>
  <c r="D233" i="5"/>
  <c r="C233" i="5"/>
  <c r="T232" i="5"/>
  <c r="S232" i="5"/>
  <c r="R232" i="5"/>
  <c r="Q232" i="5"/>
  <c r="P232" i="5"/>
  <c r="O232" i="5"/>
  <c r="N232" i="5"/>
  <c r="M232" i="5"/>
  <c r="L232" i="5"/>
  <c r="K232" i="5"/>
  <c r="J232" i="5"/>
  <c r="I232" i="5"/>
  <c r="H232" i="5"/>
  <c r="G232" i="5"/>
  <c r="F232" i="5"/>
  <c r="E232" i="5"/>
  <c r="D232" i="5"/>
  <c r="C232" i="5"/>
  <c r="T231" i="5"/>
  <c r="S231" i="5"/>
  <c r="R231" i="5"/>
  <c r="Q231" i="5"/>
  <c r="P231" i="5"/>
  <c r="O231" i="5"/>
  <c r="N231" i="5"/>
  <c r="M231" i="5"/>
  <c r="L231" i="5"/>
  <c r="K231" i="5"/>
  <c r="J231" i="5"/>
  <c r="I231" i="5"/>
  <c r="H231" i="5"/>
  <c r="G231" i="5"/>
  <c r="F231" i="5"/>
  <c r="E231" i="5"/>
  <c r="D231" i="5"/>
  <c r="C231" i="5"/>
  <c r="T230" i="5"/>
  <c r="S230" i="5"/>
  <c r="R230" i="5"/>
  <c r="Q230" i="5"/>
  <c r="P230" i="5"/>
  <c r="O230" i="5"/>
  <c r="N230" i="5"/>
  <c r="M230" i="5"/>
  <c r="L230" i="5"/>
  <c r="K230" i="5"/>
  <c r="J230" i="5"/>
  <c r="I230" i="5"/>
  <c r="H230" i="5"/>
  <c r="G230" i="5"/>
  <c r="F230" i="5"/>
  <c r="E230" i="5"/>
  <c r="D230" i="5"/>
  <c r="C230" i="5"/>
  <c r="T229" i="5"/>
  <c r="S229" i="5"/>
  <c r="R229" i="5"/>
  <c r="Q229" i="5"/>
  <c r="P229" i="5"/>
  <c r="O229" i="5"/>
  <c r="N229" i="5"/>
  <c r="M229" i="5"/>
  <c r="L229" i="5"/>
  <c r="K229" i="5"/>
  <c r="J229" i="5"/>
  <c r="I229" i="5"/>
  <c r="H229" i="5"/>
  <c r="G229" i="5"/>
  <c r="F229" i="5"/>
  <c r="E229" i="5"/>
  <c r="D229" i="5"/>
  <c r="C229" i="5"/>
  <c r="T228" i="5"/>
  <c r="S228" i="5"/>
  <c r="R228" i="5"/>
  <c r="Q228" i="5"/>
  <c r="P228" i="5"/>
  <c r="O228" i="5"/>
  <c r="N228" i="5"/>
  <c r="M228" i="5"/>
  <c r="L228" i="5"/>
  <c r="K228" i="5"/>
  <c r="J228" i="5"/>
  <c r="I228" i="5"/>
  <c r="H228" i="5"/>
  <c r="G228" i="5"/>
  <c r="F228" i="5"/>
  <c r="E228" i="5"/>
  <c r="D228" i="5"/>
  <c r="C228" i="5"/>
  <c r="T227" i="5"/>
  <c r="S227" i="5"/>
  <c r="R227" i="5"/>
  <c r="Q227" i="5"/>
  <c r="P227" i="5"/>
  <c r="O227" i="5"/>
  <c r="N227" i="5"/>
  <c r="M227" i="5"/>
  <c r="L227" i="5"/>
  <c r="K227" i="5"/>
  <c r="J227" i="5"/>
  <c r="I227" i="5"/>
  <c r="H227" i="5"/>
  <c r="G227" i="5"/>
  <c r="F227" i="5"/>
  <c r="E227" i="5"/>
  <c r="D227" i="5"/>
  <c r="C227" i="5"/>
  <c r="T226" i="5"/>
  <c r="S226" i="5"/>
  <c r="R226" i="5"/>
  <c r="Q226" i="5"/>
  <c r="P226" i="5"/>
  <c r="O226" i="5"/>
  <c r="N226" i="5"/>
  <c r="M226" i="5"/>
  <c r="L226" i="5"/>
  <c r="K226" i="5"/>
  <c r="J226" i="5"/>
  <c r="I226" i="5"/>
  <c r="H226" i="5"/>
  <c r="G226" i="5"/>
  <c r="F226" i="5"/>
  <c r="E226" i="5"/>
  <c r="D226" i="5"/>
  <c r="C226" i="5"/>
  <c r="T225" i="5"/>
  <c r="S225" i="5"/>
  <c r="R225" i="5"/>
  <c r="Q225" i="5"/>
  <c r="P225" i="5"/>
  <c r="O225" i="5"/>
  <c r="N225" i="5"/>
  <c r="M225" i="5"/>
  <c r="L225" i="5"/>
  <c r="K225" i="5"/>
  <c r="J225" i="5"/>
  <c r="I225" i="5"/>
  <c r="H225" i="5"/>
  <c r="G225" i="5"/>
  <c r="F225" i="5"/>
  <c r="E225" i="5"/>
  <c r="D225" i="5"/>
  <c r="C225" i="5"/>
  <c r="T224" i="5"/>
  <c r="S224" i="5"/>
  <c r="R224" i="5"/>
  <c r="Q224" i="5"/>
  <c r="P224" i="5"/>
  <c r="O224" i="5"/>
  <c r="N224" i="5"/>
  <c r="M224" i="5"/>
  <c r="L224" i="5"/>
  <c r="K224" i="5"/>
  <c r="J224" i="5"/>
  <c r="I224" i="5"/>
  <c r="H224" i="5"/>
  <c r="G224" i="5"/>
  <c r="F224" i="5"/>
  <c r="E224" i="5"/>
  <c r="D224" i="5"/>
  <c r="C224" i="5"/>
  <c r="T223" i="5"/>
  <c r="S223" i="5"/>
  <c r="R223" i="5"/>
  <c r="Q223" i="5"/>
  <c r="P223" i="5"/>
  <c r="O223" i="5"/>
  <c r="N223" i="5"/>
  <c r="M223" i="5"/>
  <c r="L223" i="5"/>
  <c r="K223" i="5"/>
  <c r="J223" i="5"/>
  <c r="I223" i="5"/>
  <c r="H223" i="5"/>
  <c r="G223" i="5"/>
  <c r="F223" i="5"/>
  <c r="E223" i="5"/>
  <c r="D223" i="5"/>
  <c r="C223" i="5"/>
  <c r="T222" i="5"/>
  <c r="S222" i="5"/>
  <c r="R222" i="5"/>
  <c r="Q222" i="5"/>
  <c r="P222" i="5"/>
  <c r="O222" i="5"/>
  <c r="N222" i="5"/>
  <c r="M222" i="5"/>
  <c r="L222" i="5"/>
  <c r="K222" i="5"/>
  <c r="J222" i="5"/>
  <c r="I222" i="5"/>
  <c r="H222" i="5"/>
  <c r="G222" i="5"/>
  <c r="F222" i="5"/>
  <c r="E222" i="5"/>
  <c r="D222" i="5"/>
  <c r="C222" i="5"/>
  <c r="T221" i="5"/>
  <c r="S221" i="5"/>
  <c r="R221" i="5"/>
  <c r="Q221" i="5"/>
  <c r="P221" i="5"/>
  <c r="O221" i="5"/>
  <c r="N221" i="5"/>
  <c r="M221" i="5"/>
  <c r="L221" i="5"/>
  <c r="K221" i="5"/>
  <c r="J221" i="5"/>
  <c r="I221" i="5"/>
  <c r="H221" i="5"/>
  <c r="G221" i="5"/>
  <c r="F221" i="5"/>
  <c r="E221" i="5"/>
  <c r="D221" i="5"/>
  <c r="C221" i="5"/>
  <c r="T220" i="5"/>
  <c r="S220" i="5"/>
  <c r="R220" i="5"/>
  <c r="Q220" i="5"/>
  <c r="P220" i="5"/>
  <c r="O220" i="5"/>
  <c r="N220" i="5"/>
  <c r="M220" i="5"/>
  <c r="L220" i="5"/>
  <c r="K220" i="5"/>
  <c r="J220" i="5"/>
  <c r="I220" i="5"/>
  <c r="H220" i="5"/>
  <c r="G220" i="5"/>
  <c r="F220" i="5"/>
  <c r="E220" i="5"/>
  <c r="D220" i="5"/>
  <c r="C220" i="5"/>
  <c r="T219" i="5"/>
  <c r="S219" i="5"/>
  <c r="R219" i="5"/>
  <c r="Q219" i="5"/>
  <c r="P219" i="5"/>
  <c r="O219" i="5"/>
  <c r="N219" i="5"/>
  <c r="M219" i="5"/>
  <c r="L219" i="5"/>
  <c r="K219" i="5"/>
  <c r="J219" i="5"/>
  <c r="I219" i="5"/>
  <c r="H219" i="5"/>
  <c r="G219" i="5"/>
  <c r="F219" i="5"/>
  <c r="E219" i="5"/>
  <c r="D219" i="5"/>
  <c r="C219" i="5"/>
  <c r="T218" i="5"/>
  <c r="S218" i="5"/>
  <c r="R218" i="5"/>
  <c r="Q218" i="5"/>
  <c r="P218" i="5"/>
  <c r="O218" i="5"/>
  <c r="N218" i="5"/>
  <c r="M218" i="5"/>
  <c r="L218" i="5"/>
  <c r="K218" i="5"/>
  <c r="J218" i="5"/>
  <c r="I218" i="5"/>
  <c r="H218" i="5"/>
  <c r="G218" i="5"/>
  <c r="F218" i="5"/>
  <c r="E218" i="5"/>
  <c r="D218" i="5"/>
  <c r="C218" i="5"/>
  <c r="T217" i="5"/>
  <c r="S217" i="5"/>
  <c r="R217" i="5"/>
  <c r="Q217" i="5"/>
  <c r="P217" i="5"/>
  <c r="O217" i="5"/>
  <c r="N217" i="5"/>
  <c r="M217" i="5"/>
  <c r="L217" i="5"/>
  <c r="K217" i="5"/>
  <c r="J217" i="5"/>
  <c r="I217" i="5"/>
  <c r="H217" i="5"/>
  <c r="G217" i="5"/>
  <c r="F217" i="5"/>
  <c r="E217" i="5"/>
  <c r="D217" i="5"/>
  <c r="C217" i="5"/>
  <c r="T216" i="5"/>
  <c r="S216" i="5"/>
  <c r="R216" i="5"/>
  <c r="Q216" i="5"/>
  <c r="P216" i="5"/>
  <c r="O216" i="5"/>
  <c r="N216" i="5"/>
  <c r="M216" i="5"/>
  <c r="L216" i="5"/>
  <c r="K216" i="5"/>
  <c r="J216" i="5"/>
  <c r="I216" i="5"/>
  <c r="H216" i="5"/>
  <c r="G216" i="5"/>
  <c r="F216" i="5"/>
  <c r="E216" i="5"/>
  <c r="D216" i="5"/>
  <c r="C216" i="5"/>
  <c r="T215" i="5"/>
  <c r="S215" i="5"/>
  <c r="R215" i="5"/>
  <c r="Q215" i="5"/>
  <c r="P215" i="5"/>
  <c r="O215" i="5"/>
  <c r="N215" i="5"/>
  <c r="M215" i="5"/>
  <c r="L215" i="5"/>
  <c r="K215" i="5"/>
  <c r="J215" i="5"/>
  <c r="I215" i="5"/>
  <c r="H215" i="5"/>
  <c r="G215" i="5"/>
  <c r="F215" i="5"/>
  <c r="E215" i="5"/>
  <c r="D215" i="5"/>
  <c r="C215" i="5"/>
  <c r="T214" i="5"/>
  <c r="S214" i="5"/>
  <c r="R214" i="5"/>
  <c r="Q214" i="5"/>
  <c r="P214" i="5"/>
  <c r="O214" i="5"/>
  <c r="N214" i="5"/>
  <c r="M214" i="5"/>
  <c r="L214" i="5"/>
  <c r="K214" i="5"/>
  <c r="J214" i="5"/>
  <c r="I214" i="5"/>
  <c r="H214" i="5"/>
  <c r="G214" i="5"/>
  <c r="F214" i="5"/>
  <c r="E214" i="5"/>
  <c r="D214" i="5"/>
  <c r="C214" i="5"/>
  <c r="T213" i="5"/>
  <c r="S213" i="5"/>
  <c r="R213" i="5"/>
  <c r="Q213" i="5"/>
  <c r="P213" i="5"/>
  <c r="O213" i="5"/>
  <c r="N213" i="5"/>
  <c r="M213" i="5"/>
  <c r="L213" i="5"/>
  <c r="K213" i="5"/>
  <c r="J213" i="5"/>
  <c r="I213" i="5"/>
  <c r="H213" i="5"/>
  <c r="G213" i="5"/>
  <c r="F213" i="5"/>
  <c r="E213" i="5"/>
  <c r="D213" i="5"/>
  <c r="C213" i="5"/>
  <c r="T212" i="5"/>
  <c r="S212" i="5"/>
  <c r="R212" i="5"/>
  <c r="Q212" i="5"/>
  <c r="P212" i="5"/>
  <c r="O212" i="5"/>
  <c r="N212" i="5"/>
  <c r="M212" i="5"/>
  <c r="L212" i="5"/>
  <c r="K212" i="5"/>
  <c r="J212" i="5"/>
  <c r="I212" i="5"/>
  <c r="H212" i="5"/>
  <c r="G212" i="5"/>
  <c r="F212" i="5"/>
  <c r="E212" i="5"/>
  <c r="D212" i="5"/>
  <c r="C212" i="5"/>
  <c r="T211" i="5"/>
  <c r="S211" i="5"/>
  <c r="R211" i="5"/>
  <c r="Q211" i="5"/>
  <c r="P211" i="5"/>
  <c r="O211" i="5"/>
  <c r="N211" i="5"/>
  <c r="M211" i="5"/>
  <c r="L211" i="5"/>
  <c r="K211" i="5"/>
  <c r="J211" i="5"/>
  <c r="I211" i="5"/>
  <c r="H211" i="5"/>
  <c r="G211" i="5"/>
  <c r="F211" i="5"/>
  <c r="E211" i="5"/>
  <c r="D211" i="5"/>
  <c r="C211" i="5"/>
  <c r="T210" i="5"/>
  <c r="S210" i="5"/>
  <c r="R210" i="5"/>
  <c r="Q210" i="5"/>
  <c r="P210" i="5"/>
  <c r="O210" i="5"/>
  <c r="N210" i="5"/>
  <c r="M210" i="5"/>
  <c r="L210" i="5"/>
  <c r="K210" i="5"/>
  <c r="J210" i="5"/>
  <c r="I210" i="5"/>
  <c r="H210" i="5"/>
  <c r="G210" i="5"/>
  <c r="F210" i="5"/>
  <c r="E210" i="5"/>
  <c r="D210" i="5"/>
  <c r="C210" i="5"/>
  <c r="T209" i="5"/>
  <c r="S209" i="5"/>
  <c r="R209" i="5"/>
  <c r="Q209" i="5"/>
  <c r="P209" i="5"/>
  <c r="O209" i="5"/>
  <c r="N209" i="5"/>
  <c r="M209" i="5"/>
  <c r="L209" i="5"/>
  <c r="K209" i="5"/>
  <c r="J209" i="5"/>
  <c r="I209" i="5"/>
  <c r="H209" i="5"/>
  <c r="G209" i="5"/>
  <c r="F209" i="5"/>
  <c r="E209" i="5"/>
  <c r="D209" i="5"/>
  <c r="C209" i="5"/>
  <c r="T208" i="5"/>
  <c r="S208" i="5"/>
  <c r="R208" i="5"/>
  <c r="Q208" i="5"/>
  <c r="P208" i="5"/>
  <c r="O208" i="5"/>
  <c r="N208" i="5"/>
  <c r="M208" i="5"/>
  <c r="L208" i="5"/>
  <c r="K208" i="5"/>
  <c r="J208" i="5"/>
  <c r="I208" i="5"/>
  <c r="H208" i="5"/>
  <c r="G208" i="5"/>
  <c r="F208" i="5"/>
  <c r="E208" i="5"/>
  <c r="D208" i="5"/>
  <c r="C208" i="5"/>
  <c r="T207" i="5"/>
  <c r="S207" i="5"/>
  <c r="R207" i="5"/>
  <c r="Q207" i="5"/>
  <c r="P207" i="5"/>
  <c r="O207" i="5"/>
  <c r="N207" i="5"/>
  <c r="M207" i="5"/>
  <c r="L207" i="5"/>
  <c r="K207" i="5"/>
  <c r="J207" i="5"/>
  <c r="I207" i="5"/>
  <c r="H207" i="5"/>
  <c r="G207" i="5"/>
  <c r="F207" i="5"/>
  <c r="E207" i="5"/>
  <c r="D207" i="5"/>
  <c r="C207" i="5"/>
  <c r="T206" i="5"/>
  <c r="S206" i="5"/>
  <c r="R206" i="5"/>
  <c r="Q206" i="5"/>
  <c r="P206" i="5"/>
  <c r="O206" i="5"/>
  <c r="N206" i="5"/>
  <c r="M206" i="5"/>
  <c r="L206" i="5"/>
  <c r="K206" i="5"/>
  <c r="J206" i="5"/>
  <c r="I206" i="5"/>
  <c r="H206" i="5"/>
  <c r="G206" i="5"/>
  <c r="F206" i="5"/>
  <c r="E206" i="5"/>
  <c r="D206" i="5"/>
  <c r="C206" i="5"/>
  <c r="T205" i="5"/>
  <c r="S205" i="5"/>
  <c r="R205" i="5"/>
  <c r="Q205" i="5"/>
  <c r="P205" i="5"/>
  <c r="O205" i="5"/>
  <c r="N205" i="5"/>
  <c r="M205" i="5"/>
  <c r="L205" i="5"/>
  <c r="K205" i="5"/>
  <c r="J205" i="5"/>
  <c r="I205" i="5"/>
  <c r="H205" i="5"/>
  <c r="G205" i="5"/>
  <c r="F205" i="5"/>
  <c r="E205" i="5"/>
  <c r="D205" i="5"/>
  <c r="C205" i="5"/>
  <c r="T204" i="5"/>
  <c r="S204" i="5"/>
  <c r="R204" i="5"/>
  <c r="Q204" i="5"/>
  <c r="P204" i="5"/>
  <c r="O204" i="5"/>
  <c r="N204" i="5"/>
  <c r="M204" i="5"/>
  <c r="L204" i="5"/>
  <c r="K204" i="5"/>
  <c r="J204" i="5"/>
  <c r="I204" i="5"/>
  <c r="H204" i="5"/>
  <c r="G204" i="5"/>
  <c r="F204" i="5"/>
  <c r="E204" i="5"/>
  <c r="D204" i="5"/>
  <c r="C204" i="5"/>
  <c r="T203" i="5"/>
  <c r="S203" i="5"/>
  <c r="R203" i="5"/>
  <c r="Q203" i="5"/>
  <c r="P203" i="5"/>
  <c r="O203" i="5"/>
  <c r="N203" i="5"/>
  <c r="M203" i="5"/>
  <c r="L203" i="5"/>
  <c r="K203" i="5"/>
  <c r="J203" i="5"/>
  <c r="I203" i="5"/>
  <c r="H203" i="5"/>
  <c r="G203" i="5"/>
  <c r="F203" i="5"/>
  <c r="E203" i="5"/>
  <c r="D203" i="5"/>
  <c r="C203" i="5"/>
  <c r="T202" i="5"/>
  <c r="S202" i="5"/>
  <c r="R202" i="5"/>
  <c r="Q202" i="5"/>
  <c r="P202" i="5"/>
  <c r="O202" i="5"/>
  <c r="N202" i="5"/>
  <c r="M202" i="5"/>
  <c r="L202" i="5"/>
  <c r="K202" i="5"/>
  <c r="J202" i="5"/>
  <c r="I202" i="5"/>
  <c r="H202" i="5"/>
  <c r="G202" i="5"/>
  <c r="F202" i="5"/>
  <c r="E202" i="5"/>
  <c r="D202" i="5"/>
  <c r="C202" i="5"/>
  <c r="T201" i="5"/>
  <c r="S201" i="5"/>
  <c r="R201" i="5"/>
  <c r="Q201" i="5"/>
  <c r="P201" i="5"/>
  <c r="O201" i="5"/>
  <c r="N201" i="5"/>
  <c r="M201" i="5"/>
  <c r="L201" i="5"/>
  <c r="K201" i="5"/>
  <c r="J201" i="5"/>
  <c r="I201" i="5"/>
  <c r="H201" i="5"/>
  <c r="G201" i="5"/>
  <c r="F201" i="5"/>
  <c r="E201" i="5"/>
  <c r="D201" i="5"/>
  <c r="C201" i="5"/>
  <c r="T200" i="5"/>
  <c r="S200" i="5"/>
  <c r="R200" i="5"/>
  <c r="Q200" i="5"/>
  <c r="P200" i="5"/>
  <c r="O200" i="5"/>
  <c r="N200" i="5"/>
  <c r="M200" i="5"/>
  <c r="L200" i="5"/>
  <c r="K200" i="5"/>
  <c r="J200" i="5"/>
  <c r="I200" i="5"/>
  <c r="H200" i="5"/>
  <c r="G200" i="5"/>
  <c r="F200" i="5"/>
  <c r="E200" i="5"/>
  <c r="D200" i="5"/>
  <c r="C200" i="5"/>
  <c r="T199" i="5"/>
  <c r="S199" i="5"/>
  <c r="R199" i="5"/>
  <c r="Q199" i="5"/>
  <c r="P199" i="5"/>
  <c r="O199" i="5"/>
  <c r="N199" i="5"/>
  <c r="M199" i="5"/>
  <c r="L199" i="5"/>
  <c r="K199" i="5"/>
  <c r="J199" i="5"/>
  <c r="I199" i="5"/>
  <c r="H199" i="5"/>
  <c r="G199" i="5"/>
  <c r="F199" i="5"/>
  <c r="E199" i="5"/>
  <c r="D199" i="5"/>
  <c r="C199" i="5"/>
  <c r="T198" i="5"/>
  <c r="S198" i="5"/>
  <c r="R198" i="5"/>
  <c r="Q198" i="5"/>
  <c r="P198" i="5"/>
  <c r="O198" i="5"/>
  <c r="N198" i="5"/>
  <c r="M198" i="5"/>
  <c r="L198" i="5"/>
  <c r="K198" i="5"/>
  <c r="J198" i="5"/>
  <c r="I198" i="5"/>
  <c r="H198" i="5"/>
  <c r="G198" i="5"/>
  <c r="F198" i="5"/>
  <c r="E198" i="5"/>
  <c r="D198" i="5"/>
  <c r="C198" i="5"/>
  <c r="T197" i="5"/>
  <c r="S197" i="5"/>
  <c r="R197" i="5"/>
  <c r="Q197" i="5"/>
  <c r="P197" i="5"/>
  <c r="O197" i="5"/>
  <c r="N197" i="5"/>
  <c r="M197" i="5"/>
  <c r="L197" i="5"/>
  <c r="K197" i="5"/>
  <c r="J197" i="5"/>
  <c r="I197" i="5"/>
  <c r="H197" i="5"/>
  <c r="G197" i="5"/>
  <c r="F197" i="5"/>
  <c r="E197" i="5"/>
  <c r="D197" i="5"/>
  <c r="C197" i="5"/>
  <c r="T196" i="5"/>
  <c r="S196" i="5"/>
  <c r="R196" i="5"/>
  <c r="Q196" i="5"/>
  <c r="P196" i="5"/>
  <c r="O196" i="5"/>
  <c r="N196" i="5"/>
  <c r="M196" i="5"/>
  <c r="L196" i="5"/>
  <c r="K196" i="5"/>
  <c r="J196" i="5"/>
  <c r="I196" i="5"/>
  <c r="H196" i="5"/>
  <c r="G196" i="5"/>
  <c r="F196" i="5"/>
  <c r="E196" i="5"/>
  <c r="D196" i="5"/>
  <c r="C196" i="5"/>
  <c r="T195" i="5"/>
  <c r="S195" i="5"/>
  <c r="R195" i="5"/>
  <c r="Q195" i="5"/>
  <c r="P195" i="5"/>
  <c r="O195" i="5"/>
  <c r="N195" i="5"/>
  <c r="M195" i="5"/>
  <c r="L195" i="5"/>
  <c r="K195" i="5"/>
  <c r="J195" i="5"/>
  <c r="I195" i="5"/>
  <c r="H195" i="5"/>
  <c r="G195" i="5"/>
  <c r="F195" i="5"/>
  <c r="E195" i="5"/>
  <c r="D195" i="5"/>
  <c r="C195" i="5"/>
  <c r="T194" i="5"/>
  <c r="S194" i="5"/>
  <c r="R194" i="5"/>
  <c r="Q194" i="5"/>
  <c r="P194" i="5"/>
  <c r="O194" i="5"/>
  <c r="N194" i="5"/>
  <c r="M194" i="5"/>
  <c r="L194" i="5"/>
  <c r="K194" i="5"/>
  <c r="J194" i="5"/>
  <c r="I194" i="5"/>
  <c r="H194" i="5"/>
  <c r="G194" i="5"/>
  <c r="F194" i="5"/>
  <c r="E194" i="5"/>
  <c r="D194" i="5"/>
  <c r="C194" i="5"/>
  <c r="T193" i="5"/>
  <c r="S193" i="5"/>
  <c r="R193" i="5"/>
  <c r="Q193" i="5"/>
  <c r="P193" i="5"/>
  <c r="O193" i="5"/>
  <c r="N193" i="5"/>
  <c r="M193" i="5"/>
  <c r="L193" i="5"/>
  <c r="K193" i="5"/>
  <c r="J193" i="5"/>
  <c r="I193" i="5"/>
  <c r="H193" i="5"/>
  <c r="G193" i="5"/>
  <c r="F193" i="5"/>
  <c r="E193" i="5"/>
  <c r="D193" i="5"/>
  <c r="C193" i="5"/>
  <c r="T192" i="5"/>
  <c r="S192" i="5"/>
  <c r="R192" i="5"/>
  <c r="Q192" i="5"/>
  <c r="P192" i="5"/>
  <c r="O192" i="5"/>
  <c r="N192" i="5"/>
  <c r="M192" i="5"/>
  <c r="L192" i="5"/>
  <c r="K192" i="5"/>
  <c r="J192" i="5"/>
  <c r="I192" i="5"/>
  <c r="H192" i="5"/>
  <c r="G192" i="5"/>
  <c r="F192" i="5"/>
  <c r="E192" i="5"/>
  <c r="D192" i="5"/>
  <c r="C192" i="5"/>
  <c r="T191" i="5"/>
  <c r="S191" i="5"/>
  <c r="R191" i="5"/>
  <c r="Q191" i="5"/>
  <c r="P191" i="5"/>
  <c r="O191" i="5"/>
  <c r="N191" i="5"/>
  <c r="M191" i="5"/>
  <c r="L191" i="5"/>
  <c r="K191" i="5"/>
  <c r="J191" i="5"/>
  <c r="I191" i="5"/>
  <c r="H191" i="5"/>
  <c r="G191" i="5"/>
  <c r="F191" i="5"/>
  <c r="E191" i="5"/>
  <c r="D191" i="5"/>
  <c r="C191" i="5"/>
  <c r="T190" i="5"/>
  <c r="S190" i="5"/>
  <c r="R190" i="5"/>
  <c r="Q190" i="5"/>
  <c r="P190" i="5"/>
  <c r="O190" i="5"/>
  <c r="N190" i="5"/>
  <c r="M190" i="5"/>
  <c r="L190" i="5"/>
  <c r="K190" i="5"/>
  <c r="J190" i="5"/>
  <c r="I190" i="5"/>
  <c r="H190" i="5"/>
  <c r="G190" i="5"/>
  <c r="F190" i="5"/>
  <c r="E190" i="5"/>
  <c r="D190" i="5"/>
  <c r="C190" i="5"/>
  <c r="T189" i="5"/>
  <c r="S189" i="5"/>
  <c r="R189" i="5"/>
  <c r="Q189" i="5"/>
  <c r="P189" i="5"/>
  <c r="O189" i="5"/>
  <c r="N189" i="5"/>
  <c r="M189" i="5"/>
  <c r="L189" i="5"/>
  <c r="K189" i="5"/>
  <c r="J189" i="5"/>
  <c r="I189" i="5"/>
  <c r="H189" i="5"/>
  <c r="G189" i="5"/>
  <c r="F189" i="5"/>
  <c r="E189" i="5"/>
  <c r="D189" i="5"/>
  <c r="C189" i="5"/>
  <c r="T188" i="5"/>
  <c r="S188" i="5"/>
  <c r="R188" i="5"/>
  <c r="Q188" i="5"/>
  <c r="P188" i="5"/>
  <c r="O188" i="5"/>
  <c r="N188" i="5"/>
  <c r="M188" i="5"/>
  <c r="L188" i="5"/>
  <c r="K188" i="5"/>
  <c r="J188" i="5"/>
  <c r="I188" i="5"/>
  <c r="H188" i="5"/>
  <c r="G188" i="5"/>
  <c r="F188" i="5"/>
  <c r="E188" i="5"/>
  <c r="D188" i="5"/>
  <c r="C188" i="5"/>
  <c r="T187" i="5"/>
  <c r="S187" i="5"/>
  <c r="R187" i="5"/>
  <c r="Q187" i="5"/>
  <c r="P187" i="5"/>
  <c r="O187" i="5"/>
  <c r="N187" i="5"/>
  <c r="M187" i="5"/>
  <c r="L187" i="5"/>
  <c r="K187" i="5"/>
  <c r="J187" i="5"/>
  <c r="I187" i="5"/>
  <c r="H187" i="5"/>
  <c r="G187" i="5"/>
  <c r="F187" i="5"/>
  <c r="E187" i="5"/>
  <c r="D187" i="5"/>
  <c r="C187" i="5"/>
  <c r="T186" i="5"/>
  <c r="S186" i="5"/>
  <c r="R186" i="5"/>
  <c r="Q186" i="5"/>
  <c r="P186" i="5"/>
  <c r="O186" i="5"/>
  <c r="N186" i="5"/>
  <c r="M186" i="5"/>
  <c r="L186" i="5"/>
  <c r="K186" i="5"/>
  <c r="J186" i="5"/>
  <c r="I186" i="5"/>
  <c r="H186" i="5"/>
  <c r="G186" i="5"/>
  <c r="F186" i="5"/>
  <c r="E186" i="5"/>
  <c r="D186" i="5"/>
  <c r="C186" i="5"/>
  <c r="T185" i="5"/>
  <c r="S185" i="5"/>
  <c r="R185" i="5"/>
  <c r="Q185" i="5"/>
  <c r="P185" i="5"/>
  <c r="O185" i="5"/>
  <c r="N185" i="5"/>
  <c r="M185" i="5"/>
  <c r="L185" i="5"/>
  <c r="K185" i="5"/>
  <c r="J185" i="5"/>
  <c r="I185" i="5"/>
  <c r="H185" i="5"/>
  <c r="G185" i="5"/>
  <c r="F185" i="5"/>
  <c r="E185" i="5"/>
  <c r="D185" i="5"/>
  <c r="C185" i="5"/>
  <c r="T184" i="5"/>
  <c r="S184" i="5"/>
  <c r="R184" i="5"/>
  <c r="Q184" i="5"/>
  <c r="P184" i="5"/>
  <c r="O184" i="5"/>
  <c r="N184" i="5"/>
  <c r="M184" i="5"/>
  <c r="L184" i="5"/>
  <c r="K184" i="5"/>
  <c r="J184" i="5"/>
  <c r="I184" i="5"/>
  <c r="H184" i="5"/>
  <c r="G184" i="5"/>
  <c r="F184" i="5"/>
  <c r="E184" i="5"/>
  <c r="D184" i="5"/>
  <c r="C184" i="5"/>
  <c r="T183" i="5"/>
  <c r="S183" i="5"/>
  <c r="R183" i="5"/>
  <c r="Q183" i="5"/>
  <c r="P183" i="5"/>
  <c r="O183" i="5"/>
  <c r="N183" i="5"/>
  <c r="M183" i="5"/>
  <c r="L183" i="5"/>
  <c r="K183" i="5"/>
  <c r="J183" i="5"/>
  <c r="I183" i="5"/>
  <c r="H183" i="5"/>
  <c r="G183" i="5"/>
  <c r="F183" i="5"/>
  <c r="E183" i="5"/>
  <c r="D183" i="5"/>
  <c r="C183" i="5"/>
  <c r="T182" i="5"/>
  <c r="S182" i="5"/>
  <c r="R182" i="5"/>
  <c r="Q182" i="5"/>
  <c r="P182" i="5"/>
  <c r="O182" i="5"/>
  <c r="N182" i="5"/>
  <c r="M182" i="5"/>
  <c r="L182" i="5"/>
  <c r="K182" i="5"/>
  <c r="J182" i="5"/>
  <c r="I182" i="5"/>
  <c r="H182" i="5"/>
  <c r="G182" i="5"/>
  <c r="F182" i="5"/>
  <c r="E182" i="5"/>
  <c r="D182" i="5"/>
  <c r="C182" i="5"/>
  <c r="T181" i="5"/>
  <c r="S181" i="5"/>
  <c r="R181" i="5"/>
  <c r="Q181" i="5"/>
  <c r="P181" i="5"/>
  <c r="O181" i="5"/>
  <c r="N181" i="5"/>
  <c r="M181" i="5"/>
  <c r="L181" i="5"/>
  <c r="K181" i="5"/>
  <c r="J181" i="5"/>
  <c r="I181" i="5"/>
  <c r="H181" i="5"/>
  <c r="G181" i="5"/>
  <c r="F181" i="5"/>
  <c r="E181" i="5"/>
  <c r="D181" i="5"/>
  <c r="C181" i="5"/>
  <c r="T180" i="5"/>
  <c r="S180" i="5"/>
  <c r="R180" i="5"/>
  <c r="Q180" i="5"/>
  <c r="P180" i="5"/>
  <c r="O180" i="5"/>
  <c r="N180" i="5"/>
  <c r="M180" i="5"/>
  <c r="L180" i="5"/>
  <c r="K180" i="5"/>
  <c r="J180" i="5"/>
  <c r="I180" i="5"/>
  <c r="H180" i="5"/>
  <c r="G180" i="5"/>
  <c r="F180" i="5"/>
  <c r="E180" i="5"/>
  <c r="D180" i="5"/>
  <c r="C180" i="5"/>
  <c r="T179" i="5"/>
  <c r="S179" i="5"/>
  <c r="R179" i="5"/>
  <c r="Q179" i="5"/>
  <c r="P179" i="5"/>
  <c r="O179" i="5"/>
  <c r="N179" i="5"/>
  <c r="M179" i="5"/>
  <c r="L179" i="5"/>
  <c r="K179" i="5"/>
  <c r="J179" i="5"/>
  <c r="I179" i="5"/>
  <c r="H179" i="5"/>
  <c r="G179" i="5"/>
  <c r="F179" i="5"/>
  <c r="E179" i="5"/>
  <c r="D179" i="5"/>
  <c r="C179" i="5"/>
  <c r="T178" i="5"/>
  <c r="S178" i="5"/>
  <c r="R178" i="5"/>
  <c r="Q178" i="5"/>
  <c r="P178" i="5"/>
  <c r="O178" i="5"/>
  <c r="N178" i="5"/>
  <c r="M178" i="5"/>
  <c r="L178" i="5"/>
  <c r="K178" i="5"/>
  <c r="J178" i="5"/>
  <c r="I178" i="5"/>
  <c r="H178" i="5"/>
  <c r="G178" i="5"/>
  <c r="F178" i="5"/>
  <c r="E178" i="5"/>
  <c r="D178" i="5"/>
  <c r="C178" i="5"/>
  <c r="T177" i="5"/>
  <c r="S177" i="5"/>
  <c r="R177" i="5"/>
  <c r="Q177" i="5"/>
  <c r="P177" i="5"/>
  <c r="O177" i="5"/>
  <c r="N177" i="5"/>
  <c r="M177" i="5"/>
  <c r="L177" i="5"/>
  <c r="K177" i="5"/>
  <c r="J177" i="5"/>
  <c r="I177" i="5"/>
  <c r="H177" i="5"/>
  <c r="G177" i="5"/>
  <c r="F177" i="5"/>
  <c r="E177" i="5"/>
  <c r="D177" i="5"/>
  <c r="C177" i="5"/>
  <c r="T176" i="5"/>
  <c r="S176" i="5"/>
  <c r="R176" i="5"/>
  <c r="Q176" i="5"/>
  <c r="P176" i="5"/>
  <c r="O176" i="5"/>
  <c r="N176" i="5"/>
  <c r="M176" i="5"/>
  <c r="L176" i="5"/>
  <c r="K176" i="5"/>
  <c r="J176" i="5"/>
  <c r="I176" i="5"/>
  <c r="H176" i="5"/>
  <c r="G176" i="5"/>
  <c r="F176" i="5"/>
  <c r="E176" i="5"/>
  <c r="D176" i="5"/>
  <c r="C176" i="5"/>
  <c r="T175" i="5"/>
  <c r="S175" i="5"/>
  <c r="R175" i="5"/>
  <c r="Q175" i="5"/>
  <c r="P175" i="5"/>
  <c r="O175" i="5"/>
  <c r="N175" i="5"/>
  <c r="M175" i="5"/>
  <c r="L175" i="5"/>
  <c r="K175" i="5"/>
  <c r="J175" i="5"/>
  <c r="I175" i="5"/>
  <c r="H175" i="5"/>
  <c r="G175" i="5"/>
  <c r="F175" i="5"/>
  <c r="E175" i="5"/>
  <c r="D175" i="5"/>
  <c r="C175" i="5"/>
  <c r="T174" i="5"/>
  <c r="S174" i="5"/>
  <c r="R174" i="5"/>
  <c r="Q174" i="5"/>
  <c r="P174" i="5"/>
  <c r="O174" i="5"/>
  <c r="N174" i="5"/>
  <c r="M174" i="5"/>
  <c r="L174" i="5"/>
  <c r="K174" i="5"/>
  <c r="J174" i="5"/>
  <c r="I174" i="5"/>
  <c r="H174" i="5"/>
  <c r="G174" i="5"/>
  <c r="F174" i="5"/>
  <c r="E174" i="5"/>
  <c r="D174" i="5"/>
  <c r="C174" i="5"/>
  <c r="T173" i="5"/>
  <c r="S173" i="5"/>
  <c r="R173" i="5"/>
  <c r="Q173" i="5"/>
  <c r="P173" i="5"/>
  <c r="O173" i="5"/>
  <c r="N173" i="5"/>
  <c r="M173" i="5"/>
  <c r="L173" i="5"/>
  <c r="K173" i="5"/>
  <c r="J173" i="5"/>
  <c r="I173" i="5"/>
  <c r="H173" i="5"/>
  <c r="G173" i="5"/>
  <c r="F173" i="5"/>
  <c r="E173" i="5"/>
  <c r="D173" i="5"/>
  <c r="C173" i="5"/>
  <c r="T172" i="5"/>
  <c r="S172" i="5"/>
  <c r="R172" i="5"/>
  <c r="Q172" i="5"/>
  <c r="P172" i="5"/>
  <c r="O172" i="5"/>
  <c r="N172" i="5"/>
  <c r="M172" i="5"/>
  <c r="L172" i="5"/>
  <c r="K172" i="5"/>
  <c r="J172" i="5"/>
  <c r="I172" i="5"/>
  <c r="H172" i="5"/>
  <c r="G172" i="5"/>
  <c r="F172" i="5"/>
  <c r="E172" i="5"/>
  <c r="D172" i="5"/>
  <c r="C172" i="5"/>
  <c r="T171" i="5"/>
  <c r="S171" i="5"/>
  <c r="R171" i="5"/>
  <c r="Q171" i="5"/>
  <c r="P171" i="5"/>
  <c r="O171" i="5"/>
  <c r="N171" i="5"/>
  <c r="M171" i="5"/>
  <c r="L171" i="5"/>
  <c r="K171" i="5"/>
  <c r="J171" i="5"/>
  <c r="I171" i="5"/>
  <c r="H171" i="5"/>
  <c r="G171" i="5"/>
  <c r="F171" i="5"/>
  <c r="E171" i="5"/>
  <c r="D171" i="5"/>
  <c r="C171" i="5"/>
  <c r="T170" i="5"/>
  <c r="S170" i="5"/>
  <c r="R170" i="5"/>
  <c r="Q170" i="5"/>
  <c r="P170" i="5"/>
  <c r="O170" i="5"/>
  <c r="N170" i="5"/>
  <c r="M170" i="5"/>
  <c r="L170" i="5"/>
  <c r="K170" i="5"/>
  <c r="J170" i="5"/>
  <c r="I170" i="5"/>
  <c r="H170" i="5"/>
  <c r="G170" i="5"/>
  <c r="F170" i="5"/>
  <c r="E170" i="5"/>
  <c r="D170" i="5"/>
  <c r="C170" i="5"/>
  <c r="T169" i="5"/>
  <c r="S169" i="5"/>
  <c r="R169" i="5"/>
  <c r="Q169" i="5"/>
  <c r="P169" i="5"/>
  <c r="O169" i="5"/>
  <c r="N169" i="5"/>
  <c r="M169" i="5"/>
  <c r="L169" i="5"/>
  <c r="K169" i="5"/>
  <c r="J169" i="5"/>
  <c r="I169" i="5"/>
  <c r="H169" i="5"/>
  <c r="G169" i="5"/>
  <c r="F169" i="5"/>
  <c r="E169" i="5"/>
  <c r="D169" i="5"/>
  <c r="C169" i="5"/>
  <c r="T168" i="5"/>
  <c r="S168" i="5"/>
  <c r="R168" i="5"/>
  <c r="Q168" i="5"/>
  <c r="P168" i="5"/>
  <c r="O168" i="5"/>
  <c r="N168" i="5"/>
  <c r="M168" i="5"/>
  <c r="L168" i="5"/>
  <c r="K168" i="5"/>
  <c r="J168" i="5"/>
  <c r="I168" i="5"/>
  <c r="H168" i="5"/>
  <c r="G168" i="5"/>
  <c r="F168" i="5"/>
  <c r="E168" i="5"/>
  <c r="D168" i="5"/>
  <c r="C168" i="5"/>
  <c r="T167" i="5"/>
  <c r="S167" i="5"/>
  <c r="R167" i="5"/>
  <c r="Q167" i="5"/>
  <c r="P167" i="5"/>
  <c r="O167" i="5"/>
  <c r="N167" i="5"/>
  <c r="M167" i="5"/>
  <c r="L167" i="5"/>
  <c r="K167" i="5"/>
  <c r="J167" i="5"/>
  <c r="I167" i="5"/>
  <c r="H167" i="5"/>
  <c r="G167" i="5"/>
  <c r="F167" i="5"/>
  <c r="E167" i="5"/>
  <c r="D167" i="5"/>
  <c r="C167" i="5"/>
  <c r="T166" i="5"/>
  <c r="S166" i="5"/>
  <c r="R166" i="5"/>
  <c r="Q166" i="5"/>
  <c r="P166" i="5"/>
  <c r="O166" i="5"/>
  <c r="N166" i="5"/>
  <c r="M166" i="5"/>
  <c r="L166" i="5"/>
  <c r="K166" i="5"/>
  <c r="J166" i="5"/>
  <c r="I166" i="5"/>
  <c r="H166" i="5"/>
  <c r="G166" i="5"/>
  <c r="F166" i="5"/>
  <c r="E166" i="5"/>
  <c r="D166" i="5"/>
  <c r="C166" i="5"/>
  <c r="T165" i="5"/>
  <c r="S165" i="5"/>
  <c r="R165" i="5"/>
  <c r="Q165" i="5"/>
  <c r="P165" i="5"/>
  <c r="O165" i="5"/>
  <c r="N165" i="5"/>
  <c r="M165" i="5"/>
  <c r="L165" i="5"/>
  <c r="K165" i="5"/>
  <c r="J165" i="5"/>
  <c r="I165" i="5"/>
  <c r="H165" i="5"/>
  <c r="G165" i="5"/>
  <c r="F165" i="5"/>
  <c r="E165" i="5"/>
  <c r="D165" i="5"/>
  <c r="C165" i="5"/>
  <c r="T164" i="5"/>
  <c r="S164" i="5"/>
  <c r="R164" i="5"/>
  <c r="Q164" i="5"/>
  <c r="P164" i="5"/>
  <c r="O164" i="5"/>
  <c r="N164" i="5"/>
  <c r="M164" i="5"/>
  <c r="L164" i="5"/>
  <c r="K164" i="5"/>
  <c r="J164" i="5"/>
  <c r="I164" i="5"/>
  <c r="H164" i="5"/>
  <c r="G164" i="5"/>
  <c r="F164" i="5"/>
  <c r="E164" i="5"/>
  <c r="D164" i="5"/>
  <c r="C164" i="5"/>
  <c r="T163" i="5"/>
  <c r="S163" i="5"/>
  <c r="R163" i="5"/>
  <c r="Q163" i="5"/>
  <c r="P163" i="5"/>
  <c r="O163" i="5"/>
  <c r="N163" i="5"/>
  <c r="M163" i="5"/>
  <c r="L163" i="5"/>
  <c r="K163" i="5"/>
  <c r="J163" i="5"/>
  <c r="I163" i="5"/>
  <c r="H163" i="5"/>
  <c r="G163" i="5"/>
  <c r="F163" i="5"/>
  <c r="E163" i="5"/>
  <c r="D163" i="5"/>
  <c r="C163" i="5"/>
  <c r="T162" i="5"/>
  <c r="S162" i="5"/>
  <c r="R162" i="5"/>
  <c r="Q162" i="5"/>
  <c r="P162" i="5"/>
  <c r="O162" i="5"/>
  <c r="N162" i="5"/>
  <c r="M162" i="5"/>
  <c r="L162" i="5"/>
  <c r="K162" i="5"/>
  <c r="J162" i="5"/>
  <c r="I162" i="5"/>
  <c r="H162" i="5"/>
  <c r="G162" i="5"/>
  <c r="F162" i="5"/>
  <c r="E162" i="5"/>
  <c r="D162" i="5"/>
  <c r="C162" i="5"/>
  <c r="T161" i="5"/>
  <c r="S161" i="5"/>
  <c r="R161" i="5"/>
  <c r="Q161" i="5"/>
  <c r="P161" i="5"/>
  <c r="O161" i="5"/>
  <c r="N161" i="5"/>
  <c r="M161" i="5"/>
  <c r="L161" i="5"/>
  <c r="K161" i="5"/>
  <c r="J161" i="5"/>
  <c r="I161" i="5"/>
  <c r="H161" i="5"/>
  <c r="G161" i="5"/>
  <c r="F161" i="5"/>
  <c r="E161" i="5"/>
  <c r="D161" i="5"/>
  <c r="C161" i="5"/>
  <c r="T160" i="5"/>
  <c r="S160" i="5"/>
  <c r="R160" i="5"/>
  <c r="Q160" i="5"/>
  <c r="P160" i="5"/>
  <c r="O160" i="5"/>
  <c r="N160" i="5"/>
  <c r="M160" i="5"/>
  <c r="L160" i="5"/>
  <c r="K160" i="5"/>
  <c r="J160" i="5"/>
  <c r="I160" i="5"/>
  <c r="H160" i="5"/>
  <c r="G160" i="5"/>
  <c r="F160" i="5"/>
  <c r="E160" i="5"/>
  <c r="D160" i="5"/>
  <c r="C160" i="5"/>
  <c r="T159" i="5"/>
  <c r="S159" i="5"/>
  <c r="R159" i="5"/>
  <c r="Q159" i="5"/>
  <c r="P159" i="5"/>
  <c r="O159" i="5"/>
  <c r="N159" i="5"/>
  <c r="M159" i="5"/>
  <c r="L159" i="5"/>
  <c r="K159" i="5"/>
  <c r="J159" i="5"/>
  <c r="I159" i="5"/>
  <c r="H159" i="5"/>
  <c r="G159" i="5"/>
  <c r="F159" i="5"/>
  <c r="E159" i="5"/>
  <c r="D159" i="5"/>
  <c r="C159" i="5"/>
  <c r="T158" i="5"/>
  <c r="S158" i="5"/>
  <c r="R158" i="5"/>
  <c r="Q158" i="5"/>
  <c r="P158" i="5"/>
  <c r="O158" i="5"/>
  <c r="N158" i="5"/>
  <c r="M158" i="5"/>
  <c r="L158" i="5"/>
  <c r="K158" i="5"/>
  <c r="J158" i="5"/>
  <c r="I158" i="5"/>
  <c r="H158" i="5"/>
  <c r="G158" i="5"/>
  <c r="F158" i="5"/>
  <c r="E158" i="5"/>
  <c r="D158" i="5"/>
  <c r="C158" i="5"/>
  <c r="T157" i="5"/>
  <c r="S157" i="5"/>
  <c r="R157" i="5"/>
  <c r="Q157" i="5"/>
  <c r="P157" i="5"/>
  <c r="O157" i="5"/>
  <c r="N157" i="5"/>
  <c r="M157" i="5"/>
  <c r="L157" i="5"/>
  <c r="K157" i="5"/>
  <c r="J157" i="5"/>
  <c r="I157" i="5"/>
  <c r="H157" i="5"/>
  <c r="G157" i="5"/>
  <c r="F157" i="5"/>
  <c r="E157" i="5"/>
  <c r="D157" i="5"/>
  <c r="C157" i="5"/>
  <c r="T156" i="5"/>
  <c r="S156" i="5"/>
  <c r="R156" i="5"/>
  <c r="Q156" i="5"/>
  <c r="P156" i="5"/>
  <c r="O156" i="5"/>
  <c r="N156" i="5"/>
  <c r="M156" i="5"/>
  <c r="L156" i="5"/>
  <c r="K156" i="5"/>
  <c r="J156" i="5"/>
  <c r="I156" i="5"/>
  <c r="H156" i="5"/>
  <c r="G156" i="5"/>
  <c r="F156" i="5"/>
  <c r="E156" i="5"/>
  <c r="D156" i="5"/>
  <c r="C156" i="5"/>
  <c r="T155" i="5"/>
  <c r="S155" i="5"/>
  <c r="R155" i="5"/>
  <c r="Q155" i="5"/>
  <c r="P155" i="5"/>
  <c r="O155" i="5"/>
  <c r="N155" i="5"/>
  <c r="M155" i="5"/>
  <c r="L155" i="5"/>
  <c r="K155" i="5"/>
  <c r="J155" i="5"/>
  <c r="I155" i="5"/>
  <c r="H155" i="5"/>
  <c r="G155" i="5"/>
  <c r="F155" i="5"/>
  <c r="E155" i="5"/>
  <c r="D155" i="5"/>
  <c r="C155" i="5"/>
  <c r="T154" i="5"/>
  <c r="S154" i="5"/>
  <c r="R154" i="5"/>
  <c r="Q154" i="5"/>
  <c r="P154" i="5"/>
  <c r="O154" i="5"/>
  <c r="N154" i="5"/>
  <c r="M154" i="5"/>
  <c r="L154" i="5"/>
  <c r="K154" i="5"/>
  <c r="J154" i="5"/>
  <c r="I154" i="5"/>
  <c r="H154" i="5"/>
  <c r="G154" i="5"/>
  <c r="F154" i="5"/>
  <c r="E154" i="5"/>
  <c r="D154" i="5"/>
  <c r="C154" i="5"/>
  <c r="T153" i="5"/>
  <c r="S153" i="5"/>
  <c r="R153" i="5"/>
  <c r="Q153" i="5"/>
  <c r="P153" i="5"/>
  <c r="O153" i="5"/>
  <c r="N153" i="5"/>
  <c r="M153" i="5"/>
  <c r="L153" i="5"/>
  <c r="K153" i="5"/>
  <c r="J153" i="5"/>
  <c r="I153" i="5"/>
  <c r="H153" i="5"/>
  <c r="G153" i="5"/>
  <c r="F153" i="5"/>
  <c r="E153" i="5"/>
  <c r="D153" i="5"/>
  <c r="C153" i="5"/>
  <c r="T152" i="5"/>
  <c r="S152" i="5"/>
  <c r="R152" i="5"/>
  <c r="Q152" i="5"/>
  <c r="P152" i="5"/>
  <c r="O152" i="5"/>
  <c r="N152" i="5"/>
  <c r="M152" i="5"/>
  <c r="L152" i="5"/>
  <c r="K152" i="5"/>
  <c r="J152" i="5"/>
  <c r="I152" i="5"/>
  <c r="H152" i="5"/>
  <c r="G152" i="5"/>
  <c r="F152" i="5"/>
  <c r="E152" i="5"/>
  <c r="D152" i="5"/>
  <c r="C152" i="5"/>
  <c r="T151" i="5"/>
  <c r="S151" i="5"/>
  <c r="R151" i="5"/>
  <c r="Q151" i="5"/>
  <c r="P151" i="5"/>
  <c r="O151" i="5"/>
  <c r="N151" i="5"/>
  <c r="M151" i="5"/>
  <c r="L151" i="5"/>
  <c r="K151" i="5"/>
  <c r="J151" i="5"/>
  <c r="I151" i="5"/>
  <c r="H151" i="5"/>
  <c r="G151" i="5"/>
  <c r="F151" i="5"/>
  <c r="E151" i="5"/>
  <c r="D151" i="5"/>
  <c r="C151" i="5"/>
  <c r="T150" i="5"/>
  <c r="S150" i="5"/>
  <c r="R150" i="5"/>
  <c r="Q150" i="5"/>
  <c r="P150" i="5"/>
  <c r="O150" i="5"/>
  <c r="N150" i="5"/>
  <c r="M150" i="5"/>
  <c r="L150" i="5"/>
  <c r="K150" i="5"/>
  <c r="J150" i="5"/>
  <c r="I150" i="5"/>
  <c r="H150" i="5"/>
  <c r="G150" i="5"/>
  <c r="F150" i="5"/>
  <c r="E150" i="5"/>
  <c r="D150" i="5"/>
  <c r="C150" i="5"/>
  <c r="T149" i="5"/>
  <c r="S149" i="5"/>
  <c r="R149" i="5"/>
  <c r="Q149" i="5"/>
  <c r="P149" i="5"/>
  <c r="O149" i="5"/>
  <c r="N149" i="5"/>
  <c r="M149" i="5"/>
  <c r="L149" i="5"/>
  <c r="K149" i="5"/>
  <c r="J149" i="5"/>
  <c r="I149" i="5"/>
  <c r="H149" i="5"/>
  <c r="G149" i="5"/>
  <c r="F149" i="5"/>
  <c r="E149" i="5"/>
  <c r="D149" i="5"/>
  <c r="C149" i="5"/>
  <c r="T148" i="5"/>
  <c r="S148" i="5"/>
  <c r="R148" i="5"/>
  <c r="Q148" i="5"/>
  <c r="P148" i="5"/>
  <c r="O148" i="5"/>
  <c r="N148" i="5"/>
  <c r="M148" i="5"/>
  <c r="L148" i="5"/>
  <c r="K148" i="5"/>
  <c r="J148" i="5"/>
  <c r="I148" i="5"/>
  <c r="H148" i="5"/>
  <c r="G148" i="5"/>
  <c r="F148" i="5"/>
  <c r="E148" i="5"/>
  <c r="D148" i="5"/>
  <c r="C148" i="5"/>
  <c r="T147" i="5"/>
  <c r="S147" i="5"/>
  <c r="R147" i="5"/>
  <c r="Q147" i="5"/>
  <c r="P147" i="5"/>
  <c r="O147" i="5"/>
  <c r="N147" i="5"/>
  <c r="M147" i="5"/>
  <c r="L147" i="5"/>
  <c r="K147" i="5"/>
  <c r="J147" i="5"/>
  <c r="I147" i="5"/>
  <c r="H147" i="5"/>
  <c r="G147" i="5"/>
  <c r="F147" i="5"/>
  <c r="E147" i="5"/>
  <c r="D147" i="5"/>
  <c r="C147" i="5"/>
  <c r="T146" i="5"/>
  <c r="S146" i="5"/>
  <c r="R146" i="5"/>
  <c r="Q146" i="5"/>
  <c r="P146" i="5"/>
  <c r="O146" i="5"/>
  <c r="N146" i="5"/>
  <c r="M146" i="5"/>
  <c r="L146" i="5"/>
  <c r="K146" i="5"/>
  <c r="J146" i="5"/>
  <c r="I146" i="5"/>
  <c r="H146" i="5"/>
  <c r="G146" i="5"/>
  <c r="F146" i="5"/>
  <c r="E146" i="5"/>
  <c r="D146" i="5"/>
  <c r="C146" i="5"/>
  <c r="T145" i="5"/>
  <c r="S145" i="5"/>
  <c r="R145" i="5"/>
  <c r="Q145" i="5"/>
  <c r="P145" i="5"/>
  <c r="O145" i="5"/>
  <c r="N145" i="5"/>
  <c r="M145" i="5"/>
  <c r="L145" i="5"/>
  <c r="K145" i="5"/>
  <c r="J145" i="5"/>
  <c r="I145" i="5"/>
  <c r="H145" i="5"/>
  <c r="G145" i="5"/>
  <c r="F145" i="5"/>
  <c r="E145" i="5"/>
  <c r="D145" i="5"/>
  <c r="C145" i="5"/>
  <c r="T144" i="5"/>
  <c r="S144" i="5"/>
  <c r="R144" i="5"/>
  <c r="Q144" i="5"/>
  <c r="P144" i="5"/>
  <c r="O144" i="5"/>
  <c r="N144" i="5"/>
  <c r="M144" i="5"/>
  <c r="L144" i="5"/>
  <c r="K144" i="5"/>
  <c r="J144" i="5"/>
  <c r="I144" i="5"/>
  <c r="H144" i="5"/>
  <c r="G144" i="5"/>
  <c r="F144" i="5"/>
  <c r="E144" i="5"/>
  <c r="D144" i="5"/>
  <c r="C144" i="5"/>
  <c r="T143" i="5"/>
  <c r="S143" i="5"/>
  <c r="R143" i="5"/>
  <c r="Q143" i="5"/>
  <c r="P143" i="5"/>
  <c r="O143" i="5"/>
  <c r="N143" i="5"/>
  <c r="M143" i="5"/>
  <c r="L143" i="5"/>
  <c r="K143" i="5"/>
  <c r="J143" i="5"/>
  <c r="I143" i="5"/>
  <c r="H143" i="5"/>
  <c r="G143" i="5"/>
  <c r="F143" i="5"/>
  <c r="E143" i="5"/>
  <c r="D143" i="5"/>
  <c r="C143" i="5"/>
  <c r="T142" i="5"/>
  <c r="S142" i="5"/>
  <c r="R142" i="5"/>
  <c r="Q142" i="5"/>
  <c r="P142" i="5"/>
  <c r="O142" i="5"/>
  <c r="N142" i="5"/>
  <c r="M142" i="5"/>
  <c r="L142" i="5"/>
  <c r="K142" i="5"/>
  <c r="J142" i="5"/>
  <c r="I142" i="5"/>
  <c r="H142" i="5"/>
  <c r="G142" i="5"/>
  <c r="F142" i="5"/>
  <c r="E142" i="5"/>
  <c r="D142" i="5"/>
  <c r="C142" i="5"/>
  <c r="T141" i="5"/>
  <c r="S141" i="5"/>
  <c r="R141" i="5"/>
  <c r="Q141" i="5"/>
  <c r="P141" i="5"/>
  <c r="O141" i="5"/>
  <c r="N141" i="5"/>
  <c r="M141" i="5"/>
  <c r="L141" i="5"/>
  <c r="K141" i="5"/>
  <c r="J141" i="5"/>
  <c r="I141" i="5"/>
  <c r="H141" i="5"/>
  <c r="G141" i="5"/>
  <c r="F141" i="5"/>
  <c r="E141" i="5"/>
  <c r="D141" i="5"/>
  <c r="C141" i="5"/>
  <c r="T140" i="5"/>
  <c r="S140" i="5"/>
  <c r="R140" i="5"/>
  <c r="Q140" i="5"/>
  <c r="P140" i="5"/>
  <c r="O140" i="5"/>
  <c r="N140" i="5"/>
  <c r="M140" i="5"/>
  <c r="L140" i="5"/>
  <c r="K140" i="5"/>
  <c r="J140" i="5"/>
  <c r="I140" i="5"/>
  <c r="H140" i="5"/>
  <c r="G140" i="5"/>
  <c r="F140" i="5"/>
  <c r="E140" i="5"/>
  <c r="D140" i="5"/>
  <c r="C140" i="5"/>
  <c r="T139" i="5"/>
  <c r="S139" i="5"/>
  <c r="R139" i="5"/>
  <c r="Q139" i="5"/>
  <c r="P139" i="5"/>
  <c r="O139" i="5"/>
  <c r="N139" i="5"/>
  <c r="M139" i="5"/>
  <c r="L139" i="5"/>
  <c r="K139" i="5"/>
  <c r="J139" i="5"/>
  <c r="I139" i="5"/>
  <c r="H139" i="5"/>
  <c r="G139" i="5"/>
  <c r="F139" i="5"/>
  <c r="E139" i="5"/>
  <c r="D139" i="5"/>
  <c r="C139" i="5"/>
  <c r="T138" i="5"/>
  <c r="S138" i="5"/>
  <c r="R138" i="5"/>
  <c r="Q138" i="5"/>
  <c r="P138" i="5"/>
  <c r="O138" i="5"/>
  <c r="N138" i="5"/>
  <c r="M138" i="5"/>
  <c r="L138" i="5"/>
  <c r="K138" i="5"/>
  <c r="J138" i="5"/>
  <c r="I138" i="5"/>
  <c r="H138" i="5"/>
  <c r="G138" i="5"/>
  <c r="F138" i="5"/>
  <c r="E138" i="5"/>
  <c r="D138" i="5"/>
  <c r="C138" i="5"/>
  <c r="T137" i="5"/>
  <c r="S137" i="5"/>
  <c r="R137" i="5"/>
  <c r="Q137" i="5"/>
  <c r="P137" i="5"/>
  <c r="O137" i="5"/>
  <c r="N137" i="5"/>
  <c r="M137" i="5"/>
  <c r="L137" i="5"/>
  <c r="K137" i="5"/>
  <c r="J137" i="5"/>
  <c r="I137" i="5"/>
  <c r="H137" i="5"/>
  <c r="G137" i="5"/>
  <c r="F137" i="5"/>
  <c r="E137" i="5"/>
  <c r="D137" i="5"/>
  <c r="C137" i="5"/>
  <c r="T136" i="5"/>
  <c r="S136" i="5"/>
  <c r="R136" i="5"/>
  <c r="Q136" i="5"/>
  <c r="P136" i="5"/>
  <c r="O136" i="5"/>
  <c r="N136" i="5"/>
  <c r="M136" i="5"/>
  <c r="L136" i="5"/>
  <c r="K136" i="5"/>
  <c r="J136" i="5"/>
  <c r="I136" i="5"/>
  <c r="H136" i="5"/>
  <c r="G136" i="5"/>
  <c r="F136" i="5"/>
  <c r="E136" i="5"/>
  <c r="D136" i="5"/>
  <c r="C136" i="5"/>
  <c r="T135" i="5"/>
  <c r="S135" i="5"/>
  <c r="R135" i="5"/>
  <c r="Q135" i="5"/>
  <c r="P135" i="5"/>
  <c r="O135" i="5"/>
  <c r="N135" i="5"/>
  <c r="M135" i="5"/>
  <c r="L135" i="5"/>
  <c r="K135" i="5"/>
  <c r="J135" i="5"/>
  <c r="I135" i="5"/>
  <c r="H135" i="5"/>
  <c r="G135" i="5"/>
  <c r="F135" i="5"/>
  <c r="E135" i="5"/>
  <c r="D135" i="5"/>
  <c r="C135" i="5"/>
  <c r="T134" i="5"/>
  <c r="S134" i="5"/>
  <c r="R134" i="5"/>
  <c r="Q134" i="5"/>
  <c r="P134" i="5"/>
  <c r="O134" i="5"/>
  <c r="N134" i="5"/>
  <c r="M134" i="5"/>
  <c r="L134" i="5"/>
  <c r="K134" i="5"/>
  <c r="J134" i="5"/>
  <c r="I134" i="5"/>
  <c r="H134" i="5"/>
  <c r="G134" i="5"/>
  <c r="F134" i="5"/>
  <c r="E134" i="5"/>
  <c r="D134" i="5"/>
  <c r="C134" i="5"/>
  <c r="T133" i="5"/>
  <c r="S133" i="5"/>
  <c r="R133" i="5"/>
  <c r="Q133" i="5"/>
  <c r="P133" i="5"/>
  <c r="O133" i="5"/>
  <c r="N133" i="5"/>
  <c r="M133" i="5"/>
  <c r="L133" i="5"/>
  <c r="K133" i="5"/>
  <c r="J133" i="5"/>
  <c r="I133" i="5"/>
  <c r="H133" i="5"/>
  <c r="G133" i="5"/>
  <c r="F133" i="5"/>
  <c r="E133" i="5"/>
  <c r="D133" i="5"/>
  <c r="C133" i="5"/>
  <c r="T132" i="5"/>
  <c r="S132" i="5"/>
  <c r="R132" i="5"/>
  <c r="Q132" i="5"/>
  <c r="P132" i="5"/>
  <c r="O132" i="5"/>
  <c r="N132" i="5"/>
  <c r="M132" i="5"/>
  <c r="L132" i="5"/>
  <c r="K132" i="5"/>
  <c r="J132" i="5"/>
  <c r="I132" i="5"/>
  <c r="H132" i="5"/>
  <c r="G132" i="5"/>
  <c r="F132" i="5"/>
  <c r="E132" i="5"/>
  <c r="D132" i="5"/>
  <c r="C132" i="5"/>
  <c r="T131" i="5"/>
  <c r="S131" i="5"/>
  <c r="R131" i="5"/>
  <c r="Q131" i="5"/>
  <c r="P131" i="5"/>
  <c r="O131" i="5"/>
  <c r="N131" i="5"/>
  <c r="M131" i="5"/>
  <c r="L131" i="5"/>
  <c r="K131" i="5"/>
  <c r="J131" i="5"/>
  <c r="I131" i="5"/>
  <c r="H131" i="5"/>
  <c r="G131" i="5"/>
  <c r="F131" i="5"/>
  <c r="E131" i="5"/>
  <c r="D131" i="5"/>
  <c r="C131" i="5"/>
  <c r="T130" i="5"/>
  <c r="S130" i="5"/>
  <c r="R130" i="5"/>
  <c r="Q130" i="5"/>
  <c r="P130" i="5"/>
  <c r="O130" i="5"/>
  <c r="N130" i="5"/>
  <c r="M130" i="5"/>
  <c r="L130" i="5"/>
  <c r="K130" i="5"/>
  <c r="J130" i="5"/>
  <c r="I130" i="5"/>
  <c r="H130" i="5"/>
  <c r="G130" i="5"/>
  <c r="F130" i="5"/>
  <c r="E130" i="5"/>
  <c r="D130" i="5"/>
  <c r="C130" i="5"/>
  <c r="T129" i="5"/>
  <c r="S129" i="5"/>
  <c r="R129" i="5"/>
  <c r="Q129" i="5"/>
  <c r="P129" i="5"/>
  <c r="O129" i="5"/>
  <c r="N129" i="5"/>
  <c r="M129" i="5"/>
  <c r="L129" i="5"/>
  <c r="K129" i="5"/>
  <c r="J129" i="5"/>
  <c r="I129" i="5"/>
  <c r="H129" i="5"/>
  <c r="G129" i="5"/>
  <c r="F129" i="5"/>
  <c r="E129" i="5"/>
  <c r="D129" i="5"/>
  <c r="C129" i="5"/>
  <c r="T128" i="5"/>
  <c r="S128" i="5"/>
  <c r="R128" i="5"/>
  <c r="Q128" i="5"/>
  <c r="P128" i="5"/>
  <c r="O128" i="5"/>
  <c r="N128" i="5"/>
  <c r="M128" i="5"/>
  <c r="L128" i="5"/>
  <c r="K128" i="5"/>
  <c r="J128" i="5"/>
  <c r="I128" i="5"/>
  <c r="H128" i="5"/>
  <c r="G128" i="5"/>
  <c r="F128" i="5"/>
  <c r="E128" i="5"/>
  <c r="D128" i="5"/>
  <c r="C128" i="5"/>
  <c r="T127" i="5"/>
  <c r="S127" i="5"/>
  <c r="R127" i="5"/>
  <c r="Q127" i="5"/>
  <c r="P127" i="5"/>
  <c r="O127" i="5"/>
  <c r="N127" i="5"/>
  <c r="M127" i="5"/>
  <c r="L127" i="5"/>
  <c r="K127" i="5"/>
  <c r="J127" i="5"/>
  <c r="I127" i="5"/>
  <c r="H127" i="5"/>
  <c r="G127" i="5"/>
  <c r="F127" i="5"/>
  <c r="E127" i="5"/>
  <c r="D127" i="5"/>
  <c r="C127" i="5"/>
  <c r="T126" i="5"/>
  <c r="S126" i="5"/>
  <c r="R126" i="5"/>
  <c r="Q126" i="5"/>
  <c r="P126" i="5"/>
  <c r="O126" i="5"/>
  <c r="N126" i="5"/>
  <c r="M126" i="5"/>
  <c r="L126" i="5"/>
  <c r="K126" i="5"/>
  <c r="J126" i="5"/>
  <c r="I126" i="5"/>
  <c r="H126" i="5"/>
  <c r="G126" i="5"/>
  <c r="F126" i="5"/>
  <c r="E126" i="5"/>
  <c r="D126" i="5"/>
  <c r="C126" i="5"/>
  <c r="T125" i="5"/>
  <c r="S125" i="5"/>
  <c r="R125" i="5"/>
  <c r="Q125" i="5"/>
  <c r="P125" i="5"/>
  <c r="O125" i="5"/>
  <c r="N125" i="5"/>
  <c r="M125" i="5"/>
  <c r="L125" i="5"/>
  <c r="K125" i="5"/>
  <c r="J125" i="5"/>
  <c r="I125" i="5"/>
  <c r="H125" i="5"/>
  <c r="G125" i="5"/>
  <c r="F125" i="5"/>
  <c r="E125" i="5"/>
  <c r="D125" i="5"/>
  <c r="C125" i="5"/>
  <c r="T124" i="5"/>
  <c r="S124" i="5"/>
  <c r="R124" i="5"/>
  <c r="Q124" i="5"/>
  <c r="P124" i="5"/>
  <c r="O124" i="5"/>
  <c r="N124" i="5"/>
  <c r="M124" i="5"/>
  <c r="L124" i="5"/>
  <c r="K124" i="5"/>
  <c r="J124" i="5"/>
  <c r="I124" i="5"/>
  <c r="H124" i="5"/>
  <c r="G124" i="5"/>
  <c r="F124" i="5"/>
  <c r="E124" i="5"/>
  <c r="D124" i="5"/>
  <c r="C124" i="5"/>
  <c r="T123" i="5"/>
  <c r="S123" i="5"/>
  <c r="R123" i="5"/>
  <c r="Q123" i="5"/>
  <c r="P123" i="5"/>
  <c r="O123" i="5"/>
  <c r="N123" i="5"/>
  <c r="M123" i="5"/>
  <c r="L123" i="5"/>
  <c r="K123" i="5"/>
  <c r="J123" i="5"/>
  <c r="I123" i="5"/>
  <c r="H123" i="5"/>
  <c r="G123" i="5"/>
  <c r="F123" i="5"/>
  <c r="E123" i="5"/>
  <c r="D123" i="5"/>
  <c r="C123" i="5"/>
  <c r="T122" i="5"/>
  <c r="S122" i="5"/>
  <c r="R122" i="5"/>
  <c r="Q122" i="5"/>
  <c r="P122" i="5"/>
  <c r="O122" i="5"/>
  <c r="N122" i="5"/>
  <c r="M122" i="5"/>
  <c r="L122" i="5"/>
  <c r="K122" i="5"/>
  <c r="J122" i="5"/>
  <c r="I122" i="5"/>
  <c r="H122" i="5"/>
  <c r="G122" i="5"/>
  <c r="F122" i="5"/>
  <c r="E122" i="5"/>
  <c r="D122" i="5"/>
  <c r="C122" i="5"/>
  <c r="T121" i="5"/>
  <c r="S121" i="5"/>
  <c r="R121" i="5"/>
  <c r="Q121" i="5"/>
  <c r="P121" i="5"/>
  <c r="O121" i="5"/>
  <c r="N121" i="5"/>
  <c r="M121" i="5"/>
  <c r="L121" i="5"/>
  <c r="K121" i="5"/>
  <c r="J121" i="5"/>
  <c r="I121" i="5"/>
  <c r="H121" i="5"/>
  <c r="G121" i="5"/>
  <c r="F121" i="5"/>
  <c r="E121" i="5"/>
  <c r="D121" i="5"/>
  <c r="C121" i="5"/>
  <c r="T120" i="5"/>
  <c r="S120" i="5"/>
  <c r="R120" i="5"/>
  <c r="Q120" i="5"/>
  <c r="P120" i="5"/>
  <c r="O120" i="5"/>
  <c r="N120" i="5"/>
  <c r="M120" i="5"/>
  <c r="L120" i="5"/>
  <c r="K120" i="5"/>
  <c r="J120" i="5"/>
  <c r="I120" i="5"/>
  <c r="H120" i="5"/>
  <c r="G120" i="5"/>
  <c r="F120" i="5"/>
  <c r="E120" i="5"/>
  <c r="D120" i="5"/>
  <c r="C120" i="5"/>
  <c r="T119" i="5"/>
  <c r="S119" i="5"/>
  <c r="R119" i="5"/>
  <c r="Q119" i="5"/>
  <c r="P119" i="5"/>
  <c r="O119" i="5"/>
  <c r="N119" i="5"/>
  <c r="M119" i="5"/>
  <c r="L119" i="5"/>
  <c r="K119" i="5"/>
  <c r="J119" i="5"/>
  <c r="I119" i="5"/>
  <c r="H119" i="5"/>
  <c r="G119" i="5"/>
  <c r="F119" i="5"/>
  <c r="E119" i="5"/>
  <c r="D119" i="5"/>
  <c r="C119" i="5"/>
  <c r="T118" i="5"/>
  <c r="S118" i="5"/>
  <c r="R118" i="5"/>
  <c r="Q118" i="5"/>
  <c r="P118" i="5"/>
  <c r="O118" i="5"/>
  <c r="N118" i="5"/>
  <c r="M118" i="5"/>
  <c r="L118" i="5"/>
  <c r="K118" i="5"/>
  <c r="J118" i="5"/>
  <c r="I118" i="5"/>
  <c r="H118" i="5"/>
  <c r="G118" i="5"/>
  <c r="F118" i="5"/>
  <c r="E118" i="5"/>
  <c r="D118" i="5"/>
  <c r="C118" i="5"/>
  <c r="T117" i="5"/>
  <c r="S117" i="5"/>
  <c r="R117" i="5"/>
  <c r="Q117" i="5"/>
  <c r="P117" i="5"/>
  <c r="O117" i="5"/>
  <c r="N117" i="5"/>
  <c r="M117" i="5"/>
  <c r="L117" i="5"/>
  <c r="K117" i="5"/>
  <c r="J117" i="5"/>
  <c r="I117" i="5"/>
  <c r="H117" i="5"/>
  <c r="G117" i="5"/>
  <c r="F117" i="5"/>
  <c r="E117" i="5"/>
  <c r="D117" i="5"/>
  <c r="C117" i="5"/>
  <c r="T116" i="5"/>
  <c r="S116" i="5"/>
  <c r="R116" i="5"/>
  <c r="Q116" i="5"/>
  <c r="P116" i="5"/>
  <c r="O116" i="5"/>
  <c r="N116" i="5"/>
  <c r="M116" i="5"/>
  <c r="L116" i="5"/>
  <c r="K116" i="5"/>
  <c r="J116" i="5"/>
  <c r="I116" i="5"/>
  <c r="H116" i="5"/>
  <c r="G116" i="5"/>
  <c r="F116" i="5"/>
  <c r="E116" i="5"/>
  <c r="D116" i="5"/>
  <c r="C116" i="5"/>
  <c r="T115" i="5"/>
  <c r="S115" i="5"/>
  <c r="R115" i="5"/>
  <c r="Q115" i="5"/>
  <c r="P115" i="5"/>
  <c r="O115" i="5"/>
  <c r="N115" i="5"/>
  <c r="M115" i="5"/>
  <c r="L115" i="5"/>
  <c r="K115" i="5"/>
  <c r="J115" i="5"/>
  <c r="I115" i="5"/>
  <c r="H115" i="5"/>
  <c r="G115" i="5"/>
  <c r="F115" i="5"/>
  <c r="E115" i="5"/>
  <c r="D115" i="5"/>
  <c r="C115" i="5"/>
  <c r="T114" i="5"/>
  <c r="S114" i="5"/>
  <c r="R114" i="5"/>
  <c r="Q114" i="5"/>
  <c r="P114" i="5"/>
  <c r="O114" i="5"/>
  <c r="N114" i="5"/>
  <c r="M114" i="5"/>
  <c r="L114" i="5"/>
  <c r="K114" i="5"/>
  <c r="J114" i="5"/>
  <c r="I114" i="5"/>
  <c r="H114" i="5"/>
  <c r="G114" i="5"/>
  <c r="F114" i="5"/>
  <c r="E114" i="5"/>
  <c r="D114" i="5"/>
  <c r="C114" i="5"/>
  <c r="T113" i="5"/>
  <c r="S113" i="5"/>
  <c r="R113" i="5"/>
  <c r="Q113" i="5"/>
  <c r="P113" i="5"/>
  <c r="O113" i="5"/>
  <c r="N113" i="5"/>
  <c r="M113" i="5"/>
  <c r="L113" i="5"/>
  <c r="K113" i="5"/>
  <c r="J113" i="5"/>
  <c r="I113" i="5"/>
  <c r="H113" i="5"/>
  <c r="G113" i="5"/>
  <c r="F113" i="5"/>
  <c r="E113" i="5"/>
  <c r="D113" i="5"/>
  <c r="C113" i="5"/>
  <c r="T112" i="5"/>
  <c r="S112" i="5"/>
  <c r="R112" i="5"/>
  <c r="Q112" i="5"/>
  <c r="P112" i="5"/>
  <c r="O112" i="5"/>
  <c r="N112" i="5"/>
  <c r="M112" i="5"/>
  <c r="L112" i="5"/>
  <c r="K112" i="5"/>
  <c r="J112" i="5"/>
  <c r="I112" i="5"/>
  <c r="H112" i="5"/>
  <c r="G112" i="5"/>
  <c r="F112" i="5"/>
  <c r="E112" i="5"/>
  <c r="D112" i="5"/>
  <c r="C112" i="5"/>
  <c r="T111" i="5"/>
  <c r="S111" i="5"/>
  <c r="R111" i="5"/>
  <c r="Q111" i="5"/>
  <c r="P111" i="5"/>
  <c r="O111" i="5"/>
  <c r="N111" i="5"/>
  <c r="M111" i="5"/>
  <c r="L111" i="5"/>
  <c r="K111" i="5"/>
  <c r="J111" i="5"/>
  <c r="I111" i="5"/>
  <c r="H111" i="5"/>
  <c r="G111" i="5"/>
  <c r="F111" i="5"/>
  <c r="E111" i="5"/>
  <c r="D111" i="5"/>
  <c r="C111" i="5"/>
  <c r="T110" i="5"/>
  <c r="S110" i="5"/>
  <c r="R110" i="5"/>
  <c r="Q110" i="5"/>
  <c r="P110" i="5"/>
  <c r="O110" i="5"/>
  <c r="N110" i="5"/>
  <c r="M110" i="5"/>
  <c r="L110" i="5"/>
  <c r="K110" i="5"/>
  <c r="J110" i="5"/>
  <c r="I110" i="5"/>
  <c r="H110" i="5"/>
  <c r="G110" i="5"/>
  <c r="F110" i="5"/>
  <c r="E110" i="5"/>
  <c r="D110" i="5"/>
  <c r="C110" i="5"/>
  <c r="T109" i="5"/>
  <c r="S109" i="5"/>
  <c r="R109" i="5"/>
  <c r="Q109" i="5"/>
  <c r="P109" i="5"/>
  <c r="O109" i="5"/>
  <c r="N109" i="5"/>
  <c r="M109" i="5"/>
  <c r="L109" i="5"/>
  <c r="K109" i="5"/>
  <c r="J109" i="5"/>
  <c r="I109" i="5"/>
  <c r="H109" i="5"/>
  <c r="G109" i="5"/>
  <c r="F109" i="5"/>
  <c r="E109" i="5"/>
  <c r="D109" i="5"/>
  <c r="C109" i="5"/>
  <c r="T108" i="5"/>
  <c r="S108" i="5"/>
  <c r="R108" i="5"/>
  <c r="Q108" i="5"/>
  <c r="P108" i="5"/>
  <c r="O108" i="5"/>
  <c r="N108" i="5"/>
  <c r="M108" i="5"/>
  <c r="L108" i="5"/>
  <c r="K108" i="5"/>
  <c r="J108" i="5"/>
  <c r="I108" i="5"/>
  <c r="H108" i="5"/>
  <c r="G108" i="5"/>
  <c r="F108" i="5"/>
  <c r="E108" i="5"/>
  <c r="D108" i="5"/>
  <c r="C108" i="5"/>
  <c r="T107" i="5"/>
  <c r="S107" i="5"/>
  <c r="R107" i="5"/>
  <c r="Q107" i="5"/>
  <c r="P107" i="5"/>
  <c r="O107" i="5"/>
  <c r="N107" i="5"/>
  <c r="M107" i="5"/>
  <c r="L107" i="5"/>
  <c r="K107" i="5"/>
  <c r="J107" i="5"/>
  <c r="I107" i="5"/>
  <c r="H107" i="5"/>
  <c r="G107" i="5"/>
  <c r="F107" i="5"/>
  <c r="E107" i="5"/>
  <c r="D107" i="5"/>
  <c r="C107" i="5"/>
  <c r="T106" i="5"/>
  <c r="S106" i="5"/>
  <c r="R106" i="5"/>
  <c r="Q106" i="5"/>
  <c r="P106" i="5"/>
  <c r="O106" i="5"/>
  <c r="N106" i="5"/>
  <c r="M106" i="5"/>
  <c r="L106" i="5"/>
  <c r="K106" i="5"/>
  <c r="J106" i="5"/>
  <c r="I106" i="5"/>
  <c r="H106" i="5"/>
  <c r="G106" i="5"/>
  <c r="F106" i="5"/>
  <c r="E106" i="5"/>
  <c r="D106" i="5"/>
  <c r="C106" i="5"/>
  <c r="T105" i="5"/>
  <c r="S105" i="5"/>
  <c r="R105" i="5"/>
  <c r="Q105" i="5"/>
  <c r="P105" i="5"/>
  <c r="O105" i="5"/>
  <c r="N105" i="5"/>
  <c r="M105" i="5"/>
  <c r="L105" i="5"/>
  <c r="K105" i="5"/>
  <c r="J105" i="5"/>
  <c r="I105" i="5"/>
  <c r="H105" i="5"/>
  <c r="G105" i="5"/>
  <c r="F105" i="5"/>
  <c r="E105" i="5"/>
  <c r="D105" i="5"/>
  <c r="C105" i="5"/>
  <c r="T104" i="5"/>
  <c r="S104" i="5"/>
  <c r="R104" i="5"/>
  <c r="Q104" i="5"/>
  <c r="P104" i="5"/>
  <c r="O104" i="5"/>
  <c r="N104" i="5"/>
  <c r="M104" i="5"/>
  <c r="L104" i="5"/>
  <c r="K104" i="5"/>
  <c r="J104" i="5"/>
  <c r="I104" i="5"/>
  <c r="H104" i="5"/>
  <c r="G104" i="5"/>
  <c r="F104" i="5"/>
  <c r="E104" i="5"/>
  <c r="D104" i="5"/>
  <c r="C104" i="5"/>
  <c r="T103" i="5"/>
  <c r="S103" i="5"/>
  <c r="R103" i="5"/>
  <c r="Q103" i="5"/>
  <c r="P103" i="5"/>
  <c r="O103" i="5"/>
  <c r="N103" i="5"/>
  <c r="M103" i="5"/>
  <c r="L103" i="5"/>
  <c r="K103" i="5"/>
  <c r="J103" i="5"/>
  <c r="I103" i="5"/>
  <c r="H103" i="5"/>
  <c r="G103" i="5"/>
  <c r="F103" i="5"/>
  <c r="E103" i="5"/>
  <c r="D103" i="5"/>
  <c r="C103" i="5"/>
  <c r="T102" i="5"/>
  <c r="S102" i="5"/>
  <c r="R102" i="5"/>
  <c r="Q102" i="5"/>
  <c r="P102" i="5"/>
  <c r="O102" i="5"/>
  <c r="N102" i="5"/>
  <c r="M102" i="5"/>
  <c r="L102" i="5"/>
  <c r="K102" i="5"/>
  <c r="J102" i="5"/>
  <c r="I102" i="5"/>
  <c r="H102" i="5"/>
  <c r="G102" i="5"/>
  <c r="F102" i="5"/>
  <c r="E102" i="5"/>
  <c r="D102" i="5"/>
  <c r="C102" i="5"/>
  <c r="T101" i="5"/>
  <c r="S101" i="5"/>
  <c r="R101" i="5"/>
  <c r="Q101" i="5"/>
  <c r="P101" i="5"/>
  <c r="O101" i="5"/>
  <c r="N101" i="5"/>
  <c r="M101" i="5"/>
  <c r="L101" i="5"/>
  <c r="K101" i="5"/>
  <c r="J101" i="5"/>
  <c r="I101" i="5"/>
  <c r="H101" i="5"/>
  <c r="G101" i="5"/>
  <c r="F101" i="5"/>
  <c r="E101" i="5"/>
  <c r="D101" i="5"/>
  <c r="C101" i="5"/>
  <c r="T100" i="5"/>
  <c r="S100" i="5"/>
  <c r="R100" i="5"/>
  <c r="Q100" i="5"/>
  <c r="P100" i="5"/>
  <c r="O100" i="5"/>
  <c r="N100" i="5"/>
  <c r="M100" i="5"/>
  <c r="L100" i="5"/>
  <c r="K100" i="5"/>
  <c r="J100" i="5"/>
  <c r="I100" i="5"/>
  <c r="H100" i="5"/>
  <c r="G100" i="5"/>
  <c r="F100" i="5"/>
  <c r="E100" i="5"/>
  <c r="D100" i="5"/>
  <c r="C100" i="5"/>
  <c r="T99" i="5"/>
  <c r="S99" i="5"/>
  <c r="R99" i="5"/>
  <c r="Q99" i="5"/>
  <c r="P99" i="5"/>
  <c r="O99" i="5"/>
  <c r="N99" i="5"/>
  <c r="M99" i="5"/>
  <c r="L99" i="5"/>
  <c r="K99" i="5"/>
  <c r="J99" i="5"/>
  <c r="I99" i="5"/>
  <c r="H99" i="5"/>
  <c r="G99" i="5"/>
  <c r="F99" i="5"/>
  <c r="E99" i="5"/>
  <c r="D99" i="5"/>
  <c r="C99" i="5"/>
  <c r="T98" i="5"/>
  <c r="S98" i="5"/>
  <c r="R98" i="5"/>
  <c r="Q98" i="5"/>
  <c r="P98" i="5"/>
  <c r="O98" i="5"/>
  <c r="N98" i="5"/>
  <c r="M98" i="5"/>
  <c r="L98" i="5"/>
  <c r="K98" i="5"/>
  <c r="J98" i="5"/>
  <c r="I98" i="5"/>
  <c r="H98" i="5"/>
  <c r="G98" i="5"/>
  <c r="F98" i="5"/>
  <c r="E98" i="5"/>
  <c r="D98" i="5"/>
  <c r="C98" i="5"/>
  <c r="T97" i="5"/>
  <c r="S97" i="5"/>
  <c r="R97" i="5"/>
  <c r="Q97" i="5"/>
  <c r="P97" i="5"/>
  <c r="O97" i="5"/>
  <c r="N97" i="5"/>
  <c r="M97" i="5"/>
  <c r="L97" i="5"/>
  <c r="K97" i="5"/>
  <c r="J97" i="5"/>
  <c r="I97" i="5"/>
  <c r="H97" i="5"/>
  <c r="G97" i="5"/>
  <c r="F97" i="5"/>
  <c r="E97" i="5"/>
  <c r="D97" i="5"/>
  <c r="C97" i="5"/>
  <c r="T96" i="5"/>
  <c r="S96" i="5"/>
  <c r="R96" i="5"/>
  <c r="Q96" i="5"/>
  <c r="P96" i="5"/>
  <c r="O96" i="5"/>
  <c r="N96" i="5"/>
  <c r="M96" i="5"/>
  <c r="L96" i="5"/>
  <c r="K96" i="5"/>
  <c r="J96" i="5"/>
  <c r="I96" i="5"/>
  <c r="H96" i="5"/>
  <c r="G96" i="5"/>
  <c r="F96" i="5"/>
  <c r="E96" i="5"/>
  <c r="D96" i="5"/>
  <c r="C96" i="5"/>
  <c r="T95" i="5"/>
  <c r="S95" i="5"/>
  <c r="R95" i="5"/>
  <c r="Q95" i="5"/>
  <c r="P95" i="5"/>
  <c r="O95" i="5"/>
  <c r="N95" i="5"/>
  <c r="M95" i="5"/>
  <c r="L95" i="5"/>
  <c r="K95" i="5"/>
  <c r="J95" i="5"/>
  <c r="I95" i="5"/>
  <c r="H95" i="5"/>
  <c r="G95" i="5"/>
  <c r="F95" i="5"/>
  <c r="E95" i="5"/>
  <c r="D95" i="5"/>
  <c r="C95" i="5"/>
  <c r="T94" i="5"/>
  <c r="S94" i="5"/>
  <c r="R94" i="5"/>
  <c r="Q94" i="5"/>
  <c r="P94" i="5"/>
  <c r="O94" i="5"/>
  <c r="N94" i="5"/>
  <c r="M94" i="5"/>
  <c r="L94" i="5"/>
  <c r="K94" i="5"/>
  <c r="J94" i="5"/>
  <c r="I94" i="5"/>
  <c r="H94" i="5"/>
  <c r="G94" i="5"/>
  <c r="F94" i="5"/>
  <c r="E94" i="5"/>
  <c r="D94" i="5"/>
  <c r="C94" i="5"/>
  <c r="T93" i="5"/>
  <c r="S93" i="5"/>
  <c r="R93" i="5"/>
  <c r="Q93" i="5"/>
  <c r="P93" i="5"/>
  <c r="O93" i="5"/>
  <c r="N93" i="5"/>
  <c r="M93" i="5"/>
  <c r="L93" i="5"/>
  <c r="K93" i="5"/>
  <c r="J93" i="5"/>
  <c r="I93" i="5"/>
  <c r="H93" i="5"/>
  <c r="G93" i="5"/>
  <c r="F93" i="5"/>
  <c r="E93" i="5"/>
  <c r="D93" i="5"/>
  <c r="C93" i="5"/>
  <c r="T92" i="5"/>
  <c r="S92" i="5"/>
  <c r="R92" i="5"/>
  <c r="Q92" i="5"/>
  <c r="P92" i="5"/>
  <c r="O92" i="5"/>
  <c r="N92" i="5"/>
  <c r="M92" i="5"/>
  <c r="L92" i="5"/>
  <c r="K92" i="5"/>
  <c r="J92" i="5"/>
  <c r="I92" i="5"/>
  <c r="H92" i="5"/>
  <c r="G92" i="5"/>
  <c r="F92" i="5"/>
  <c r="E92" i="5"/>
  <c r="D92" i="5"/>
  <c r="C92" i="5"/>
  <c r="T91" i="5"/>
  <c r="S91" i="5"/>
  <c r="R91" i="5"/>
  <c r="Q91" i="5"/>
  <c r="P91" i="5"/>
  <c r="O91" i="5"/>
  <c r="N91" i="5"/>
  <c r="M91" i="5"/>
  <c r="L91" i="5"/>
  <c r="K91" i="5"/>
  <c r="J91" i="5"/>
  <c r="I91" i="5"/>
  <c r="H91" i="5"/>
  <c r="G91" i="5"/>
  <c r="F91" i="5"/>
  <c r="E91" i="5"/>
  <c r="D91" i="5"/>
  <c r="C91" i="5"/>
  <c r="T90" i="5"/>
  <c r="S90" i="5"/>
  <c r="R90" i="5"/>
  <c r="Q90" i="5"/>
  <c r="P90" i="5"/>
  <c r="O90" i="5"/>
  <c r="N90" i="5"/>
  <c r="M90" i="5"/>
  <c r="L90" i="5"/>
  <c r="K90" i="5"/>
  <c r="J90" i="5"/>
  <c r="I90" i="5"/>
  <c r="H90" i="5"/>
  <c r="G90" i="5"/>
  <c r="F90" i="5"/>
  <c r="E90" i="5"/>
  <c r="D90" i="5"/>
  <c r="C90" i="5"/>
  <c r="T89" i="5"/>
  <c r="S89" i="5"/>
  <c r="R89" i="5"/>
  <c r="Q89" i="5"/>
  <c r="P89" i="5"/>
  <c r="O89" i="5"/>
  <c r="N89" i="5"/>
  <c r="M89" i="5"/>
  <c r="L89" i="5"/>
  <c r="K89" i="5"/>
  <c r="J89" i="5"/>
  <c r="I89" i="5"/>
  <c r="H89" i="5"/>
  <c r="G89" i="5"/>
  <c r="F89" i="5"/>
  <c r="E89" i="5"/>
  <c r="D89" i="5"/>
  <c r="C89" i="5"/>
  <c r="T88" i="5"/>
  <c r="S88" i="5"/>
  <c r="R88" i="5"/>
  <c r="Q88" i="5"/>
  <c r="P88" i="5"/>
  <c r="O88" i="5"/>
  <c r="N88" i="5"/>
  <c r="M88" i="5"/>
  <c r="L88" i="5"/>
  <c r="K88" i="5"/>
  <c r="J88" i="5"/>
  <c r="I88" i="5"/>
  <c r="H88" i="5"/>
  <c r="G88" i="5"/>
  <c r="F88" i="5"/>
  <c r="E88" i="5"/>
  <c r="D88" i="5"/>
  <c r="C88" i="5"/>
  <c r="T87" i="5"/>
  <c r="S87" i="5"/>
  <c r="R87" i="5"/>
  <c r="Q87" i="5"/>
  <c r="P87" i="5"/>
  <c r="O87" i="5"/>
  <c r="N87" i="5"/>
  <c r="M87" i="5"/>
  <c r="L87" i="5"/>
  <c r="K87" i="5"/>
  <c r="J87" i="5"/>
  <c r="I87" i="5"/>
  <c r="H87" i="5"/>
  <c r="G87" i="5"/>
  <c r="F87" i="5"/>
  <c r="E87" i="5"/>
  <c r="D87" i="5"/>
  <c r="C87" i="5"/>
  <c r="T86" i="5"/>
  <c r="S86" i="5"/>
  <c r="R86" i="5"/>
  <c r="Q86" i="5"/>
  <c r="P86" i="5"/>
  <c r="O86" i="5"/>
  <c r="N86" i="5"/>
  <c r="M86" i="5"/>
  <c r="L86" i="5"/>
  <c r="K86" i="5"/>
  <c r="J86" i="5"/>
  <c r="I86" i="5"/>
  <c r="H86" i="5"/>
  <c r="G86" i="5"/>
  <c r="F86" i="5"/>
  <c r="E86" i="5"/>
  <c r="D86" i="5"/>
  <c r="C86" i="5"/>
  <c r="T85" i="5"/>
  <c r="S85" i="5"/>
  <c r="R85" i="5"/>
  <c r="Q85" i="5"/>
  <c r="P85" i="5"/>
  <c r="O85" i="5"/>
  <c r="N85" i="5"/>
  <c r="M85" i="5"/>
  <c r="L85" i="5"/>
  <c r="K85" i="5"/>
  <c r="J85" i="5"/>
  <c r="I85" i="5"/>
  <c r="H85" i="5"/>
  <c r="G85" i="5"/>
  <c r="F85" i="5"/>
  <c r="E85" i="5"/>
  <c r="D85" i="5"/>
  <c r="C85" i="5"/>
  <c r="T84" i="5"/>
  <c r="S84" i="5"/>
  <c r="R84" i="5"/>
  <c r="Q84" i="5"/>
  <c r="P84" i="5"/>
  <c r="O84" i="5"/>
  <c r="N84" i="5"/>
  <c r="M84" i="5"/>
  <c r="L84" i="5"/>
  <c r="K84" i="5"/>
  <c r="J84" i="5"/>
  <c r="I84" i="5"/>
  <c r="H84" i="5"/>
  <c r="G84" i="5"/>
  <c r="F84" i="5"/>
  <c r="E84" i="5"/>
  <c r="D84" i="5"/>
  <c r="C84" i="5"/>
  <c r="T83" i="5"/>
  <c r="S83" i="5"/>
  <c r="R83" i="5"/>
  <c r="Q83" i="5"/>
  <c r="P83" i="5"/>
  <c r="O83" i="5"/>
  <c r="N83" i="5"/>
  <c r="M83" i="5"/>
  <c r="L83" i="5"/>
  <c r="K83" i="5"/>
  <c r="J83" i="5"/>
  <c r="I83" i="5"/>
  <c r="H83" i="5"/>
  <c r="G83" i="5"/>
  <c r="F83" i="5"/>
  <c r="E83" i="5"/>
  <c r="D83" i="5"/>
  <c r="C83" i="5"/>
  <c r="T82" i="5"/>
  <c r="S82" i="5"/>
  <c r="R82" i="5"/>
  <c r="Q82" i="5"/>
  <c r="P82" i="5"/>
  <c r="O82" i="5"/>
  <c r="N82" i="5"/>
  <c r="M82" i="5"/>
  <c r="L82" i="5"/>
  <c r="K82" i="5"/>
  <c r="J82" i="5"/>
  <c r="I82" i="5"/>
  <c r="H82" i="5"/>
  <c r="G82" i="5"/>
  <c r="F82" i="5"/>
  <c r="E82" i="5"/>
  <c r="D82" i="5"/>
  <c r="C82" i="5"/>
  <c r="T81" i="5"/>
  <c r="S81" i="5"/>
  <c r="R81" i="5"/>
  <c r="Q81" i="5"/>
  <c r="P81" i="5"/>
  <c r="O81" i="5"/>
  <c r="N81" i="5"/>
  <c r="M81" i="5"/>
  <c r="L81" i="5"/>
  <c r="K81" i="5"/>
  <c r="J81" i="5"/>
  <c r="I81" i="5"/>
  <c r="H81" i="5"/>
  <c r="G81" i="5"/>
  <c r="F81" i="5"/>
  <c r="E81" i="5"/>
  <c r="D81" i="5"/>
  <c r="C81" i="5"/>
  <c r="T80" i="5"/>
  <c r="S80" i="5"/>
  <c r="R80" i="5"/>
  <c r="Q80" i="5"/>
  <c r="P80" i="5"/>
  <c r="O80" i="5"/>
  <c r="N80" i="5"/>
  <c r="M80" i="5"/>
  <c r="L80" i="5"/>
  <c r="K80" i="5"/>
  <c r="J80" i="5"/>
  <c r="I80" i="5"/>
  <c r="H80" i="5"/>
  <c r="G80" i="5"/>
  <c r="F80" i="5"/>
  <c r="E80" i="5"/>
  <c r="D80" i="5"/>
  <c r="C80" i="5"/>
  <c r="T79" i="5"/>
  <c r="S79" i="5"/>
  <c r="R79" i="5"/>
  <c r="Q79" i="5"/>
  <c r="P79" i="5"/>
  <c r="O79" i="5"/>
  <c r="N79" i="5"/>
  <c r="M79" i="5"/>
  <c r="L79" i="5"/>
  <c r="K79" i="5"/>
  <c r="J79" i="5"/>
  <c r="I79" i="5"/>
  <c r="H79" i="5"/>
  <c r="G79" i="5"/>
  <c r="F79" i="5"/>
  <c r="E79" i="5"/>
  <c r="D79" i="5"/>
  <c r="C79" i="5"/>
  <c r="T78" i="5"/>
  <c r="S78" i="5"/>
  <c r="R78" i="5"/>
  <c r="Q78" i="5"/>
  <c r="P78" i="5"/>
  <c r="O78" i="5"/>
  <c r="N78" i="5"/>
  <c r="M78" i="5"/>
  <c r="L78" i="5"/>
  <c r="K78" i="5"/>
  <c r="J78" i="5"/>
  <c r="I78" i="5"/>
  <c r="H78" i="5"/>
  <c r="G78" i="5"/>
  <c r="F78" i="5"/>
  <c r="E78" i="5"/>
  <c r="D78" i="5"/>
  <c r="C78" i="5"/>
  <c r="T77" i="5"/>
  <c r="S77" i="5"/>
  <c r="R77" i="5"/>
  <c r="Q77" i="5"/>
  <c r="P77" i="5"/>
  <c r="O77" i="5"/>
  <c r="N77" i="5"/>
  <c r="M77" i="5"/>
  <c r="L77" i="5"/>
  <c r="K77" i="5"/>
  <c r="J77" i="5"/>
  <c r="I77" i="5"/>
  <c r="H77" i="5"/>
  <c r="G77" i="5"/>
  <c r="F77" i="5"/>
  <c r="E77" i="5"/>
  <c r="D77" i="5"/>
  <c r="C77" i="5"/>
  <c r="T76" i="5"/>
  <c r="S76" i="5"/>
  <c r="R76" i="5"/>
  <c r="Q76" i="5"/>
  <c r="P76" i="5"/>
  <c r="O76" i="5"/>
  <c r="N76" i="5"/>
  <c r="M76" i="5"/>
  <c r="L76" i="5"/>
  <c r="K76" i="5"/>
  <c r="J76" i="5"/>
  <c r="I76" i="5"/>
  <c r="H76" i="5"/>
  <c r="G76" i="5"/>
  <c r="F76" i="5"/>
  <c r="E76" i="5"/>
  <c r="D76" i="5"/>
  <c r="C76" i="5"/>
  <c r="T75" i="5"/>
  <c r="S75" i="5"/>
  <c r="R75" i="5"/>
  <c r="Q75" i="5"/>
  <c r="P75" i="5"/>
  <c r="O75" i="5"/>
  <c r="N75" i="5"/>
  <c r="M75" i="5"/>
  <c r="L75" i="5"/>
  <c r="K75" i="5"/>
  <c r="J75" i="5"/>
  <c r="I75" i="5"/>
  <c r="H75" i="5"/>
  <c r="G75" i="5"/>
  <c r="F75" i="5"/>
  <c r="E75" i="5"/>
  <c r="D75" i="5"/>
  <c r="C75" i="5"/>
  <c r="T74" i="5"/>
  <c r="S74" i="5"/>
  <c r="R74" i="5"/>
  <c r="Q74" i="5"/>
  <c r="P74" i="5"/>
  <c r="O74" i="5"/>
  <c r="N74" i="5"/>
  <c r="M74" i="5"/>
  <c r="L74" i="5"/>
  <c r="K74" i="5"/>
  <c r="J74" i="5"/>
  <c r="I74" i="5"/>
  <c r="H74" i="5"/>
  <c r="G74" i="5"/>
  <c r="F74" i="5"/>
  <c r="E74" i="5"/>
  <c r="D74" i="5"/>
  <c r="C74" i="5"/>
  <c r="T73" i="5"/>
  <c r="S73" i="5"/>
  <c r="R73" i="5"/>
  <c r="Q73" i="5"/>
  <c r="P73" i="5"/>
  <c r="O73" i="5"/>
  <c r="N73" i="5"/>
  <c r="M73" i="5"/>
  <c r="L73" i="5"/>
  <c r="K73" i="5"/>
  <c r="J73" i="5"/>
  <c r="I73" i="5"/>
  <c r="H73" i="5"/>
  <c r="G73" i="5"/>
  <c r="F73" i="5"/>
  <c r="E73" i="5"/>
  <c r="D73" i="5"/>
  <c r="C73" i="5"/>
  <c r="T72" i="5"/>
  <c r="S72" i="5"/>
  <c r="R72" i="5"/>
  <c r="Q72" i="5"/>
  <c r="P72" i="5"/>
  <c r="O72" i="5"/>
  <c r="N72" i="5"/>
  <c r="M72" i="5"/>
  <c r="L72" i="5"/>
  <c r="K72" i="5"/>
  <c r="J72" i="5"/>
  <c r="I72" i="5"/>
  <c r="H72" i="5"/>
  <c r="G72" i="5"/>
  <c r="F72" i="5"/>
  <c r="E72" i="5"/>
  <c r="D72" i="5"/>
  <c r="C72" i="5"/>
  <c r="T71" i="5"/>
  <c r="S71" i="5"/>
  <c r="R71" i="5"/>
  <c r="Q71" i="5"/>
  <c r="P71" i="5"/>
  <c r="O71" i="5"/>
  <c r="N71" i="5"/>
  <c r="M71" i="5"/>
  <c r="L71" i="5"/>
  <c r="K71" i="5"/>
  <c r="J71" i="5"/>
  <c r="I71" i="5"/>
  <c r="H71" i="5"/>
  <c r="G71" i="5"/>
  <c r="F71" i="5"/>
  <c r="E71" i="5"/>
  <c r="D71" i="5"/>
  <c r="C71" i="5"/>
  <c r="T70" i="5"/>
  <c r="S70" i="5"/>
  <c r="R70" i="5"/>
  <c r="Q70" i="5"/>
  <c r="P70" i="5"/>
  <c r="O70" i="5"/>
  <c r="N70" i="5"/>
  <c r="M70" i="5"/>
  <c r="L70" i="5"/>
  <c r="K70" i="5"/>
  <c r="J70" i="5"/>
  <c r="I70" i="5"/>
  <c r="H70" i="5"/>
  <c r="G70" i="5"/>
  <c r="F70" i="5"/>
  <c r="E70" i="5"/>
  <c r="D70" i="5"/>
  <c r="C70" i="5"/>
  <c r="T69" i="5"/>
  <c r="S69" i="5"/>
  <c r="R69" i="5"/>
  <c r="Q69" i="5"/>
  <c r="P69" i="5"/>
  <c r="O69" i="5"/>
  <c r="N69" i="5"/>
  <c r="M69" i="5"/>
  <c r="L69" i="5"/>
  <c r="K69" i="5"/>
  <c r="J69" i="5"/>
  <c r="I69" i="5"/>
  <c r="H69" i="5"/>
  <c r="G69" i="5"/>
  <c r="F69" i="5"/>
  <c r="E69" i="5"/>
  <c r="D69" i="5"/>
  <c r="C69" i="5"/>
  <c r="T68" i="5"/>
  <c r="S68" i="5"/>
  <c r="R68" i="5"/>
  <c r="Q68" i="5"/>
  <c r="P68" i="5"/>
  <c r="O68" i="5"/>
  <c r="N68" i="5"/>
  <c r="M68" i="5"/>
  <c r="L68" i="5"/>
  <c r="K68" i="5"/>
  <c r="J68" i="5"/>
  <c r="I68" i="5"/>
  <c r="H68" i="5"/>
  <c r="G68" i="5"/>
  <c r="F68" i="5"/>
  <c r="E68" i="5"/>
  <c r="D68" i="5"/>
  <c r="C68" i="5"/>
  <c r="T67" i="5"/>
  <c r="S67" i="5"/>
  <c r="R67" i="5"/>
  <c r="Q67" i="5"/>
  <c r="P67" i="5"/>
  <c r="O67" i="5"/>
  <c r="N67" i="5"/>
  <c r="M67" i="5"/>
  <c r="L67" i="5"/>
  <c r="K67" i="5"/>
  <c r="J67" i="5"/>
  <c r="I67" i="5"/>
  <c r="H67" i="5"/>
  <c r="G67" i="5"/>
  <c r="F67" i="5"/>
  <c r="E67" i="5"/>
  <c r="D67" i="5"/>
  <c r="C67" i="5"/>
  <c r="T66" i="5"/>
  <c r="S66" i="5"/>
  <c r="R66" i="5"/>
  <c r="Q66" i="5"/>
  <c r="P66" i="5"/>
  <c r="O66" i="5"/>
  <c r="N66" i="5"/>
  <c r="M66" i="5"/>
  <c r="L66" i="5"/>
  <c r="K66" i="5"/>
  <c r="J66" i="5"/>
  <c r="I66" i="5"/>
  <c r="H66" i="5"/>
  <c r="G66" i="5"/>
  <c r="F66" i="5"/>
  <c r="E66" i="5"/>
  <c r="D66" i="5"/>
  <c r="C66" i="5"/>
  <c r="T65" i="5"/>
  <c r="S65" i="5"/>
  <c r="R65" i="5"/>
  <c r="Q65" i="5"/>
  <c r="P65" i="5"/>
  <c r="O65" i="5"/>
  <c r="N65" i="5"/>
  <c r="M65" i="5"/>
  <c r="L65" i="5"/>
  <c r="K65" i="5"/>
  <c r="J65" i="5"/>
  <c r="I65" i="5"/>
  <c r="H65" i="5"/>
  <c r="G65" i="5"/>
  <c r="F65" i="5"/>
  <c r="E65" i="5"/>
  <c r="D65" i="5"/>
  <c r="C65" i="5"/>
  <c r="T64" i="5"/>
  <c r="S64" i="5"/>
  <c r="R64" i="5"/>
  <c r="Q64" i="5"/>
  <c r="P64" i="5"/>
  <c r="O64" i="5"/>
  <c r="N64" i="5"/>
  <c r="M64" i="5"/>
  <c r="L64" i="5"/>
  <c r="K64" i="5"/>
  <c r="J64" i="5"/>
  <c r="I64" i="5"/>
  <c r="H64" i="5"/>
  <c r="G64" i="5"/>
  <c r="F64" i="5"/>
  <c r="E64" i="5"/>
  <c r="D64" i="5"/>
  <c r="C64" i="5"/>
  <c r="T63" i="5"/>
  <c r="S63" i="5"/>
  <c r="R63" i="5"/>
  <c r="Q63" i="5"/>
  <c r="P63" i="5"/>
  <c r="O63" i="5"/>
  <c r="N63" i="5"/>
  <c r="M63" i="5"/>
  <c r="L63" i="5"/>
  <c r="K63" i="5"/>
  <c r="J63" i="5"/>
  <c r="I63" i="5"/>
  <c r="H63" i="5"/>
  <c r="G63" i="5"/>
  <c r="F63" i="5"/>
  <c r="E63" i="5"/>
  <c r="D63" i="5"/>
  <c r="C63" i="5"/>
  <c r="T62" i="5"/>
  <c r="S62" i="5"/>
  <c r="R62" i="5"/>
  <c r="Q62" i="5"/>
  <c r="P62" i="5"/>
  <c r="O62" i="5"/>
  <c r="N62" i="5"/>
  <c r="M62" i="5"/>
  <c r="L62" i="5"/>
  <c r="K62" i="5"/>
  <c r="J62" i="5"/>
  <c r="I62" i="5"/>
  <c r="H62" i="5"/>
  <c r="G62" i="5"/>
  <c r="F62" i="5"/>
  <c r="E62" i="5"/>
  <c r="D62" i="5"/>
  <c r="C62" i="5"/>
  <c r="T61" i="5"/>
  <c r="S61" i="5"/>
  <c r="R61" i="5"/>
  <c r="Q61" i="5"/>
  <c r="P61" i="5"/>
  <c r="O61" i="5"/>
  <c r="N61" i="5"/>
  <c r="M61" i="5"/>
  <c r="L61" i="5"/>
  <c r="K61" i="5"/>
  <c r="J61" i="5"/>
  <c r="I61" i="5"/>
  <c r="H61" i="5"/>
  <c r="G61" i="5"/>
  <c r="F61" i="5"/>
  <c r="E61" i="5"/>
  <c r="D61" i="5"/>
  <c r="C61" i="5"/>
  <c r="T60" i="5"/>
  <c r="S60" i="5"/>
  <c r="R60" i="5"/>
  <c r="Q60" i="5"/>
  <c r="P60" i="5"/>
  <c r="O60" i="5"/>
  <c r="N60" i="5"/>
  <c r="M60" i="5"/>
  <c r="L60" i="5"/>
  <c r="K60" i="5"/>
  <c r="J60" i="5"/>
  <c r="I60" i="5"/>
  <c r="H60" i="5"/>
  <c r="G60" i="5"/>
  <c r="F60" i="5"/>
  <c r="E60" i="5"/>
  <c r="D60" i="5"/>
  <c r="C60" i="5"/>
  <c r="T59" i="5"/>
  <c r="S59" i="5"/>
  <c r="R59" i="5"/>
  <c r="Q59" i="5"/>
  <c r="P59" i="5"/>
  <c r="O59" i="5"/>
  <c r="N59" i="5"/>
  <c r="M59" i="5"/>
  <c r="L59" i="5"/>
  <c r="K59" i="5"/>
  <c r="J59" i="5"/>
  <c r="I59" i="5"/>
  <c r="H59" i="5"/>
  <c r="G59" i="5"/>
  <c r="F59" i="5"/>
  <c r="E59" i="5"/>
  <c r="D59" i="5"/>
  <c r="C59" i="5"/>
  <c r="T58" i="5"/>
  <c r="S58" i="5"/>
  <c r="R58" i="5"/>
  <c r="Q58" i="5"/>
  <c r="P58" i="5"/>
  <c r="O58" i="5"/>
  <c r="N58" i="5"/>
  <c r="M58" i="5"/>
  <c r="L58" i="5"/>
  <c r="K58" i="5"/>
  <c r="J58" i="5"/>
  <c r="I58" i="5"/>
  <c r="H58" i="5"/>
  <c r="G58" i="5"/>
  <c r="F58" i="5"/>
  <c r="E58" i="5"/>
  <c r="D58" i="5"/>
  <c r="C58" i="5"/>
  <c r="T57" i="5"/>
  <c r="S57" i="5"/>
  <c r="R57" i="5"/>
  <c r="Q57" i="5"/>
  <c r="P57" i="5"/>
  <c r="O57" i="5"/>
  <c r="N57" i="5"/>
  <c r="M57" i="5"/>
  <c r="L57" i="5"/>
  <c r="K57" i="5"/>
  <c r="J57" i="5"/>
  <c r="I57" i="5"/>
  <c r="H57" i="5"/>
  <c r="G57" i="5"/>
  <c r="F57" i="5"/>
  <c r="E57" i="5"/>
  <c r="D57" i="5"/>
  <c r="C57" i="5"/>
  <c r="T56" i="5"/>
  <c r="S56" i="5"/>
  <c r="R56" i="5"/>
  <c r="Q56" i="5"/>
  <c r="P56" i="5"/>
  <c r="O56" i="5"/>
  <c r="N56" i="5"/>
  <c r="M56" i="5"/>
  <c r="L56" i="5"/>
  <c r="K56" i="5"/>
  <c r="J56" i="5"/>
  <c r="I56" i="5"/>
  <c r="H56" i="5"/>
  <c r="G56" i="5"/>
  <c r="F56" i="5"/>
  <c r="E56" i="5"/>
  <c r="D56" i="5"/>
  <c r="C56" i="5"/>
  <c r="T55" i="5"/>
  <c r="S55" i="5"/>
  <c r="R55" i="5"/>
  <c r="Q55" i="5"/>
  <c r="P55" i="5"/>
  <c r="O55" i="5"/>
  <c r="N55" i="5"/>
  <c r="M55" i="5"/>
  <c r="L55" i="5"/>
  <c r="K55" i="5"/>
  <c r="J55" i="5"/>
  <c r="I55" i="5"/>
  <c r="H55" i="5"/>
  <c r="G55" i="5"/>
  <c r="F55" i="5"/>
  <c r="E55" i="5"/>
  <c r="D55" i="5"/>
  <c r="C55" i="5"/>
  <c r="T54" i="5"/>
  <c r="S54" i="5"/>
  <c r="R54" i="5"/>
  <c r="Q54" i="5"/>
  <c r="P54" i="5"/>
  <c r="O54" i="5"/>
  <c r="N54" i="5"/>
  <c r="M54" i="5"/>
  <c r="L54" i="5"/>
  <c r="K54" i="5"/>
  <c r="J54" i="5"/>
  <c r="I54" i="5"/>
  <c r="H54" i="5"/>
  <c r="G54" i="5"/>
  <c r="F54" i="5"/>
  <c r="E54" i="5"/>
  <c r="D54" i="5"/>
  <c r="C54" i="5"/>
  <c r="T53" i="5"/>
  <c r="S53" i="5"/>
  <c r="R53" i="5"/>
  <c r="Q53" i="5"/>
  <c r="P53" i="5"/>
  <c r="O53" i="5"/>
  <c r="N53" i="5"/>
  <c r="M53" i="5"/>
  <c r="L53" i="5"/>
  <c r="K53" i="5"/>
  <c r="J53" i="5"/>
  <c r="I53" i="5"/>
  <c r="H53" i="5"/>
  <c r="G53" i="5"/>
  <c r="F53" i="5"/>
  <c r="E53" i="5"/>
  <c r="D53" i="5"/>
  <c r="C53" i="5"/>
  <c r="T52" i="5"/>
  <c r="S52" i="5"/>
  <c r="R52" i="5"/>
  <c r="Q52" i="5"/>
  <c r="P52" i="5"/>
  <c r="O52" i="5"/>
  <c r="N52" i="5"/>
  <c r="M52" i="5"/>
  <c r="L52" i="5"/>
  <c r="K52" i="5"/>
  <c r="J52" i="5"/>
  <c r="I52" i="5"/>
  <c r="H52" i="5"/>
  <c r="G52" i="5"/>
  <c r="F52" i="5"/>
  <c r="E52" i="5"/>
  <c r="D52" i="5"/>
  <c r="C52" i="5"/>
  <c r="T51" i="5"/>
  <c r="S51" i="5"/>
  <c r="R51" i="5"/>
  <c r="Q51" i="5"/>
  <c r="P51" i="5"/>
  <c r="O51" i="5"/>
  <c r="N51" i="5"/>
  <c r="M51" i="5"/>
  <c r="L51" i="5"/>
  <c r="K51" i="5"/>
  <c r="J51" i="5"/>
  <c r="I51" i="5"/>
  <c r="H51" i="5"/>
  <c r="G51" i="5"/>
  <c r="F51" i="5"/>
  <c r="E51" i="5"/>
  <c r="D51" i="5"/>
  <c r="C51" i="5"/>
  <c r="T50" i="5"/>
  <c r="S50" i="5"/>
  <c r="R50" i="5"/>
  <c r="Q50" i="5"/>
  <c r="P50" i="5"/>
  <c r="O50" i="5"/>
  <c r="N50" i="5"/>
  <c r="M50" i="5"/>
  <c r="L50" i="5"/>
  <c r="K50" i="5"/>
  <c r="J50" i="5"/>
  <c r="I50" i="5"/>
  <c r="H50" i="5"/>
  <c r="G50" i="5"/>
  <c r="F50" i="5"/>
  <c r="E50" i="5"/>
  <c r="D50" i="5"/>
  <c r="C50" i="5"/>
  <c r="T49" i="5"/>
  <c r="S49" i="5"/>
  <c r="R49" i="5"/>
  <c r="Q49" i="5"/>
  <c r="P49" i="5"/>
  <c r="O49" i="5"/>
  <c r="N49" i="5"/>
  <c r="M49" i="5"/>
  <c r="L49" i="5"/>
  <c r="K49" i="5"/>
  <c r="J49" i="5"/>
  <c r="I49" i="5"/>
  <c r="H49" i="5"/>
  <c r="G49" i="5"/>
  <c r="F49" i="5"/>
  <c r="E49" i="5"/>
  <c r="D49" i="5"/>
  <c r="C49" i="5"/>
  <c r="T48" i="5"/>
  <c r="S48" i="5"/>
  <c r="R48" i="5"/>
  <c r="Q48" i="5"/>
  <c r="P48" i="5"/>
  <c r="O48" i="5"/>
  <c r="N48" i="5"/>
  <c r="M48" i="5"/>
  <c r="L48" i="5"/>
  <c r="K48" i="5"/>
  <c r="J48" i="5"/>
  <c r="I48" i="5"/>
  <c r="H48" i="5"/>
  <c r="G48" i="5"/>
  <c r="F48" i="5"/>
  <c r="E48" i="5"/>
  <c r="D48" i="5"/>
  <c r="C48" i="5"/>
  <c r="T47" i="5"/>
  <c r="S47" i="5"/>
  <c r="R47" i="5"/>
  <c r="Q47" i="5"/>
  <c r="P47" i="5"/>
  <c r="O47" i="5"/>
  <c r="N47" i="5"/>
  <c r="M47" i="5"/>
  <c r="L47" i="5"/>
  <c r="K47" i="5"/>
  <c r="J47" i="5"/>
  <c r="I47" i="5"/>
  <c r="H47" i="5"/>
  <c r="G47" i="5"/>
  <c r="F47" i="5"/>
  <c r="E47" i="5"/>
  <c r="D47" i="5"/>
  <c r="C47" i="5"/>
  <c r="T46" i="5"/>
  <c r="S46" i="5"/>
  <c r="R46" i="5"/>
  <c r="Q46" i="5"/>
  <c r="P46" i="5"/>
  <c r="O46" i="5"/>
  <c r="N46" i="5"/>
  <c r="M46" i="5"/>
  <c r="L46" i="5"/>
  <c r="K46" i="5"/>
  <c r="J46" i="5"/>
  <c r="I46" i="5"/>
  <c r="H46" i="5"/>
  <c r="G46" i="5"/>
  <c r="F46" i="5"/>
  <c r="E46" i="5"/>
  <c r="D46" i="5"/>
  <c r="C46" i="5"/>
  <c r="T45" i="5"/>
  <c r="S45" i="5"/>
  <c r="R45" i="5"/>
  <c r="Q45" i="5"/>
  <c r="P45" i="5"/>
  <c r="O45" i="5"/>
  <c r="N45" i="5"/>
  <c r="M45" i="5"/>
  <c r="L45" i="5"/>
  <c r="K45" i="5"/>
  <c r="J45" i="5"/>
  <c r="I45" i="5"/>
  <c r="H45" i="5"/>
  <c r="G45" i="5"/>
  <c r="F45" i="5"/>
  <c r="E45" i="5"/>
  <c r="D45" i="5"/>
  <c r="C45" i="5"/>
  <c r="T44" i="5"/>
  <c r="S44" i="5"/>
  <c r="R44" i="5"/>
  <c r="Q44" i="5"/>
  <c r="P44" i="5"/>
  <c r="O44" i="5"/>
  <c r="N44" i="5"/>
  <c r="M44" i="5"/>
  <c r="L44" i="5"/>
  <c r="K44" i="5"/>
  <c r="J44" i="5"/>
  <c r="I44" i="5"/>
  <c r="H44" i="5"/>
  <c r="G44" i="5"/>
  <c r="F44" i="5"/>
  <c r="E44" i="5"/>
  <c r="D44" i="5"/>
  <c r="C44" i="5"/>
  <c r="T43" i="5"/>
  <c r="S43" i="5"/>
  <c r="R43" i="5"/>
  <c r="Q43" i="5"/>
  <c r="P43" i="5"/>
  <c r="O43" i="5"/>
  <c r="N43" i="5"/>
  <c r="M43" i="5"/>
  <c r="L43" i="5"/>
  <c r="K43" i="5"/>
  <c r="J43" i="5"/>
  <c r="I43" i="5"/>
  <c r="H43" i="5"/>
  <c r="G43" i="5"/>
  <c r="F43" i="5"/>
  <c r="E43" i="5"/>
  <c r="D43" i="5"/>
  <c r="C43" i="5"/>
  <c r="T42" i="5"/>
  <c r="S42" i="5"/>
  <c r="R42" i="5"/>
  <c r="Q42" i="5"/>
  <c r="P42" i="5"/>
  <c r="O42" i="5"/>
  <c r="N42" i="5"/>
  <c r="M42" i="5"/>
  <c r="L42" i="5"/>
  <c r="K42" i="5"/>
  <c r="J42" i="5"/>
  <c r="I42" i="5"/>
  <c r="H42" i="5"/>
  <c r="G42" i="5"/>
  <c r="F42" i="5"/>
  <c r="E42" i="5"/>
  <c r="D42" i="5"/>
  <c r="C42" i="5"/>
  <c r="T41" i="5"/>
  <c r="S41" i="5"/>
  <c r="R41" i="5"/>
  <c r="Q41" i="5"/>
  <c r="P41" i="5"/>
  <c r="O41" i="5"/>
  <c r="N41" i="5"/>
  <c r="M41" i="5"/>
  <c r="L41" i="5"/>
  <c r="K41" i="5"/>
  <c r="J41" i="5"/>
  <c r="I41" i="5"/>
  <c r="H41" i="5"/>
  <c r="G41" i="5"/>
  <c r="F41" i="5"/>
  <c r="E41" i="5"/>
  <c r="D41" i="5"/>
  <c r="C41" i="5"/>
  <c r="T40" i="5"/>
  <c r="S40" i="5"/>
  <c r="R40" i="5"/>
  <c r="Q40" i="5"/>
  <c r="P40" i="5"/>
  <c r="O40" i="5"/>
  <c r="N40" i="5"/>
  <c r="M40" i="5"/>
  <c r="L40" i="5"/>
  <c r="K40" i="5"/>
  <c r="J40" i="5"/>
  <c r="I40" i="5"/>
  <c r="H40" i="5"/>
  <c r="G40" i="5"/>
  <c r="F40" i="5"/>
  <c r="E40" i="5"/>
  <c r="D40" i="5"/>
  <c r="C40" i="5"/>
  <c r="T39" i="5"/>
  <c r="S39" i="5"/>
  <c r="R39" i="5"/>
  <c r="Q39" i="5"/>
  <c r="P39" i="5"/>
  <c r="O39" i="5"/>
  <c r="N39" i="5"/>
  <c r="M39" i="5"/>
  <c r="L39" i="5"/>
  <c r="K39" i="5"/>
  <c r="J39" i="5"/>
  <c r="I39" i="5"/>
  <c r="H39" i="5"/>
  <c r="G39" i="5"/>
  <c r="F39" i="5"/>
  <c r="E39" i="5"/>
  <c r="D39" i="5"/>
  <c r="C39" i="5"/>
  <c r="T38" i="5"/>
  <c r="S38" i="5"/>
  <c r="R38" i="5"/>
  <c r="Q38" i="5"/>
  <c r="P38" i="5"/>
  <c r="O38" i="5"/>
  <c r="N38" i="5"/>
  <c r="M38" i="5"/>
  <c r="L38" i="5"/>
  <c r="K38" i="5"/>
  <c r="J38" i="5"/>
  <c r="I38" i="5"/>
  <c r="H38" i="5"/>
  <c r="G38" i="5"/>
  <c r="F38" i="5"/>
  <c r="E38" i="5"/>
  <c r="D38" i="5"/>
  <c r="C38" i="5"/>
  <c r="T37" i="5"/>
  <c r="S37" i="5"/>
  <c r="R37" i="5"/>
  <c r="Q37" i="5"/>
  <c r="P37" i="5"/>
  <c r="O37" i="5"/>
  <c r="N37" i="5"/>
  <c r="M37" i="5"/>
  <c r="L37" i="5"/>
  <c r="K37" i="5"/>
  <c r="J37" i="5"/>
  <c r="I37" i="5"/>
  <c r="H37" i="5"/>
  <c r="G37" i="5"/>
  <c r="F37" i="5"/>
  <c r="E37" i="5"/>
  <c r="D37" i="5"/>
  <c r="C37" i="5"/>
  <c r="T36" i="5"/>
  <c r="S36" i="5"/>
  <c r="R36" i="5"/>
  <c r="Q36" i="5"/>
  <c r="P36" i="5"/>
  <c r="O36" i="5"/>
  <c r="N36" i="5"/>
  <c r="M36" i="5"/>
  <c r="L36" i="5"/>
  <c r="K36" i="5"/>
  <c r="J36" i="5"/>
  <c r="I36" i="5"/>
  <c r="H36" i="5"/>
  <c r="G36" i="5"/>
  <c r="F36" i="5"/>
  <c r="E36" i="5"/>
  <c r="D36" i="5"/>
  <c r="C36" i="5"/>
  <c r="T35" i="5"/>
  <c r="S35" i="5"/>
  <c r="R35" i="5"/>
  <c r="Q35" i="5"/>
  <c r="P35" i="5"/>
  <c r="O35" i="5"/>
  <c r="N35" i="5"/>
  <c r="M35" i="5"/>
  <c r="L35" i="5"/>
  <c r="K35" i="5"/>
  <c r="J35" i="5"/>
  <c r="I35" i="5"/>
  <c r="H35" i="5"/>
  <c r="G35" i="5"/>
  <c r="F35" i="5"/>
  <c r="E35" i="5"/>
  <c r="D35" i="5"/>
  <c r="C35" i="5"/>
  <c r="T34" i="5"/>
  <c r="S34" i="5"/>
  <c r="R34" i="5"/>
  <c r="Q34" i="5"/>
  <c r="P34" i="5"/>
  <c r="O34" i="5"/>
  <c r="N34" i="5"/>
  <c r="M34" i="5"/>
  <c r="L34" i="5"/>
  <c r="K34" i="5"/>
  <c r="J34" i="5"/>
  <c r="I34" i="5"/>
  <c r="H34" i="5"/>
  <c r="G34" i="5"/>
  <c r="F34" i="5"/>
  <c r="E34" i="5"/>
  <c r="D34" i="5"/>
  <c r="C34" i="5"/>
  <c r="T33" i="5"/>
  <c r="S33" i="5"/>
  <c r="R33" i="5"/>
  <c r="Q33" i="5"/>
  <c r="P33" i="5"/>
  <c r="O33" i="5"/>
  <c r="N33" i="5"/>
  <c r="M33" i="5"/>
  <c r="L33" i="5"/>
  <c r="K33" i="5"/>
  <c r="J33" i="5"/>
  <c r="I33" i="5"/>
  <c r="H33" i="5"/>
  <c r="G33" i="5"/>
  <c r="F33" i="5"/>
  <c r="E33" i="5"/>
  <c r="D33" i="5"/>
  <c r="C33" i="5"/>
  <c r="T32" i="5"/>
  <c r="S32" i="5"/>
  <c r="R32" i="5"/>
  <c r="Q32" i="5"/>
  <c r="P32" i="5"/>
  <c r="O32" i="5"/>
  <c r="N32" i="5"/>
  <c r="M32" i="5"/>
  <c r="L32" i="5"/>
  <c r="K32" i="5"/>
  <c r="J32" i="5"/>
  <c r="I32" i="5"/>
  <c r="H32" i="5"/>
  <c r="G32" i="5"/>
  <c r="F32" i="5"/>
  <c r="E32" i="5"/>
  <c r="D32" i="5"/>
  <c r="C32" i="5"/>
  <c r="T31" i="5"/>
  <c r="S31" i="5"/>
  <c r="R31" i="5"/>
  <c r="Q31" i="5"/>
  <c r="P31" i="5"/>
  <c r="O31" i="5"/>
  <c r="N31" i="5"/>
  <c r="M31" i="5"/>
  <c r="L31" i="5"/>
  <c r="K31" i="5"/>
  <c r="J31" i="5"/>
  <c r="I31" i="5"/>
  <c r="H31" i="5"/>
  <c r="G31" i="5"/>
  <c r="F31" i="5"/>
  <c r="E31" i="5"/>
  <c r="D31" i="5"/>
  <c r="C31" i="5"/>
  <c r="T30" i="5"/>
  <c r="S30" i="5"/>
  <c r="R30" i="5"/>
  <c r="Q30" i="5"/>
  <c r="P30" i="5"/>
  <c r="O30" i="5"/>
  <c r="N30" i="5"/>
  <c r="M30" i="5"/>
  <c r="L30" i="5"/>
  <c r="K30" i="5"/>
  <c r="J30" i="5"/>
  <c r="I30" i="5"/>
  <c r="H30" i="5"/>
  <c r="G30" i="5"/>
  <c r="F30" i="5"/>
  <c r="E30" i="5"/>
  <c r="D30" i="5"/>
  <c r="C30" i="5"/>
  <c r="T29" i="5"/>
  <c r="S29" i="5"/>
  <c r="R29" i="5"/>
  <c r="Q29" i="5"/>
  <c r="P29" i="5"/>
  <c r="O29" i="5"/>
  <c r="N29" i="5"/>
  <c r="M29" i="5"/>
  <c r="L29" i="5"/>
  <c r="K29" i="5"/>
  <c r="J29" i="5"/>
  <c r="I29" i="5"/>
  <c r="H29" i="5"/>
  <c r="G29" i="5"/>
  <c r="F29" i="5"/>
  <c r="E29" i="5"/>
  <c r="D29" i="5"/>
  <c r="C29" i="5"/>
  <c r="T28" i="5"/>
  <c r="S28" i="5"/>
  <c r="R28" i="5"/>
  <c r="Q28" i="5"/>
  <c r="P28" i="5"/>
  <c r="O28" i="5"/>
  <c r="N28" i="5"/>
  <c r="M28" i="5"/>
  <c r="L28" i="5"/>
  <c r="K28" i="5"/>
  <c r="J28" i="5"/>
  <c r="I28" i="5"/>
  <c r="H28" i="5"/>
  <c r="G28" i="5"/>
  <c r="F28" i="5"/>
  <c r="E28" i="5"/>
  <c r="D28" i="5"/>
  <c r="C28" i="5"/>
  <c r="T27" i="5"/>
  <c r="S27" i="5"/>
  <c r="R27" i="5"/>
  <c r="Q27" i="5"/>
  <c r="P27" i="5"/>
  <c r="O27" i="5"/>
  <c r="N27" i="5"/>
  <c r="M27" i="5"/>
  <c r="L27" i="5"/>
  <c r="K27" i="5"/>
  <c r="J27" i="5"/>
  <c r="I27" i="5"/>
  <c r="H27" i="5"/>
  <c r="G27" i="5"/>
  <c r="F27" i="5"/>
  <c r="E27" i="5"/>
  <c r="D27" i="5"/>
  <c r="C27" i="5"/>
  <c r="T26" i="5"/>
  <c r="S26" i="5"/>
  <c r="R26" i="5"/>
  <c r="Q26" i="5"/>
  <c r="P26" i="5"/>
  <c r="O26" i="5"/>
  <c r="N26" i="5"/>
  <c r="M26" i="5"/>
  <c r="L26" i="5"/>
  <c r="K26" i="5"/>
  <c r="J26" i="5"/>
  <c r="I26" i="5"/>
  <c r="H26" i="5"/>
  <c r="G26" i="5"/>
  <c r="F26" i="5"/>
  <c r="E26" i="5"/>
  <c r="D26" i="5"/>
  <c r="C26" i="5"/>
  <c r="T25" i="5"/>
  <c r="S25" i="5"/>
  <c r="R25" i="5"/>
  <c r="Q25" i="5"/>
  <c r="P25" i="5"/>
  <c r="O25" i="5"/>
  <c r="N25" i="5"/>
  <c r="M25" i="5"/>
  <c r="L25" i="5"/>
  <c r="K25" i="5"/>
  <c r="J25" i="5"/>
  <c r="I25" i="5"/>
  <c r="H25" i="5"/>
  <c r="G25" i="5"/>
  <c r="F25" i="5"/>
  <c r="E25" i="5"/>
  <c r="D25" i="5"/>
  <c r="C25" i="5"/>
  <c r="T24" i="5"/>
  <c r="S24" i="5"/>
  <c r="R24" i="5"/>
  <c r="Q24" i="5"/>
  <c r="P24" i="5"/>
  <c r="O24" i="5"/>
  <c r="N24" i="5"/>
  <c r="M24" i="5"/>
  <c r="L24" i="5"/>
  <c r="K24" i="5"/>
  <c r="J24" i="5"/>
  <c r="I24" i="5"/>
  <c r="H24" i="5"/>
  <c r="G24" i="5"/>
  <c r="F24" i="5"/>
  <c r="E24" i="5"/>
  <c r="D24" i="5"/>
  <c r="C24" i="5"/>
  <c r="T23" i="5"/>
  <c r="S23" i="5"/>
  <c r="R23" i="5"/>
  <c r="Q23" i="5"/>
  <c r="P23" i="5"/>
  <c r="O23" i="5"/>
  <c r="N23" i="5"/>
  <c r="M23" i="5"/>
  <c r="L23" i="5"/>
  <c r="K23" i="5"/>
  <c r="J23" i="5"/>
  <c r="I23" i="5"/>
  <c r="H23" i="5"/>
  <c r="G23" i="5"/>
  <c r="F23" i="5"/>
  <c r="E23" i="5"/>
  <c r="D23" i="5"/>
  <c r="C23" i="5"/>
  <c r="T22" i="5"/>
  <c r="S22" i="5"/>
  <c r="R22" i="5"/>
  <c r="Q22" i="5"/>
  <c r="P22" i="5"/>
  <c r="O22" i="5"/>
  <c r="N22" i="5"/>
  <c r="M22" i="5"/>
  <c r="L22" i="5"/>
  <c r="K22" i="5"/>
  <c r="J22" i="5"/>
  <c r="I22" i="5"/>
  <c r="H22" i="5"/>
  <c r="G22" i="5"/>
  <c r="F22" i="5"/>
  <c r="E22" i="5"/>
  <c r="D22" i="5"/>
  <c r="C22" i="5"/>
  <c r="T21" i="5"/>
  <c r="S21" i="5"/>
  <c r="R21" i="5"/>
  <c r="Q21" i="5"/>
  <c r="P21" i="5"/>
  <c r="O21" i="5"/>
  <c r="N21" i="5"/>
  <c r="M21" i="5"/>
  <c r="L21" i="5"/>
  <c r="K21" i="5"/>
  <c r="J21" i="5"/>
  <c r="I21" i="5"/>
  <c r="H21" i="5"/>
  <c r="G21" i="5"/>
  <c r="F21" i="5"/>
  <c r="E21" i="5"/>
  <c r="D21" i="5"/>
  <c r="C21" i="5"/>
  <c r="T20" i="5"/>
  <c r="S20" i="5"/>
  <c r="R20" i="5"/>
  <c r="Q20" i="5"/>
  <c r="P20" i="5"/>
  <c r="O20" i="5"/>
  <c r="N20" i="5"/>
  <c r="M20" i="5"/>
  <c r="L20" i="5"/>
  <c r="K20" i="5"/>
  <c r="J20" i="5"/>
  <c r="I20" i="5"/>
  <c r="H20" i="5"/>
  <c r="G20" i="5"/>
  <c r="F20" i="5"/>
  <c r="E20" i="5"/>
  <c r="D20" i="5"/>
  <c r="C20" i="5"/>
  <c r="T19" i="5"/>
  <c r="S19" i="5"/>
  <c r="R19" i="5"/>
  <c r="Q19" i="5"/>
  <c r="P19" i="5"/>
  <c r="O19" i="5"/>
  <c r="N19" i="5"/>
  <c r="M19" i="5"/>
  <c r="L19" i="5"/>
  <c r="K19" i="5"/>
  <c r="J19" i="5"/>
  <c r="I19" i="5"/>
  <c r="H19" i="5"/>
  <c r="G19" i="5"/>
  <c r="F19" i="5"/>
  <c r="E19" i="5"/>
  <c r="D19" i="5"/>
  <c r="C19" i="5"/>
  <c r="T18" i="5"/>
  <c r="S18" i="5"/>
  <c r="R18" i="5"/>
  <c r="Q18" i="5"/>
  <c r="P18" i="5"/>
  <c r="O18" i="5"/>
  <c r="N18" i="5"/>
  <c r="M18" i="5"/>
  <c r="L18" i="5"/>
  <c r="K18" i="5"/>
  <c r="J18" i="5"/>
  <c r="I18" i="5"/>
  <c r="H18" i="5"/>
  <c r="G18" i="5"/>
  <c r="F18" i="5"/>
  <c r="E18" i="5"/>
  <c r="D18" i="5"/>
  <c r="C18" i="5"/>
  <c r="T17" i="5"/>
  <c r="S17" i="5"/>
  <c r="R17" i="5"/>
  <c r="Q17" i="5"/>
  <c r="P17" i="5"/>
  <c r="O17" i="5"/>
  <c r="N17" i="5"/>
  <c r="M17" i="5"/>
  <c r="L17" i="5"/>
  <c r="K17" i="5"/>
  <c r="J17" i="5"/>
  <c r="I17" i="5"/>
  <c r="H17" i="5"/>
  <c r="G17" i="5"/>
  <c r="F17" i="5"/>
  <c r="E17" i="5"/>
  <c r="D17" i="5"/>
  <c r="C17" i="5"/>
  <c r="T16" i="5"/>
  <c r="S16" i="5"/>
  <c r="R16" i="5"/>
  <c r="Q16" i="5"/>
  <c r="P16" i="5"/>
  <c r="O16" i="5"/>
  <c r="N16" i="5"/>
  <c r="M16" i="5"/>
  <c r="L16" i="5"/>
  <c r="K16" i="5"/>
  <c r="J16" i="5"/>
  <c r="I16" i="5"/>
  <c r="H16" i="5"/>
  <c r="G16" i="5"/>
  <c r="F16" i="5"/>
  <c r="E16" i="5"/>
  <c r="D16" i="5"/>
  <c r="C16" i="5"/>
  <c r="T15" i="5"/>
  <c r="S15" i="5"/>
  <c r="R15" i="5"/>
  <c r="Q15" i="5"/>
  <c r="P15" i="5"/>
  <c r="O15" i="5"/>
  <c r="N15" i="5"/>
  <c r="M15" i="5"/>
  <c r="L15" i="5"/>
  <c r="K15" i="5"/>
  <c r="J15" i="5"/>
  <c r="I15" i="5"/>
  <c r="H15" i="5"/>
  <c r="G15" i="5"/>
  <c r="F15" i="5"/>
  <c r="E15" i="5"/>
  <c r="D15" i="5"/>
  <c r="C15" i="5"/>
  <c r="T14" i="5"/>
  <c r="S14" i="5"/>
  <c r="R14" i="5"/>
  <c r="Q14" i="5"/>
  <c r="P14" i="5"/>
  <c r="O14" i="5"/>
  <c r="N14" i="5"/>
  <c r="M14" i="5"/>
  <c r="L14" i="5"/>
  <c r="K14" i="5"/>
  <c r="J14" i="5"/>
  <c r="I14" i="5"/>
  <c r="H14" i="5"/>
  <c r="G14" i="5"/>
  <c r="F14" i="5"/>
  <c r="E14" i="5"/>
  <c r="D14" i="5"/>
  <c r="C14" i="5"/>
  <c r="T13" i="5"/>
  <c r="S13" i="5"/>
  <c r="R13" i="5"/>
  <c r="Q13" i="5"/>
  <c r="P13" i="5"/>
  <c r="O13" i="5"/>
  <c r="N13" i="5"/>
  <c r="M13" i="5"/>
  <c r="L13" i="5"/>
  <c r="K13" i="5"/>
  <c r="J13" i="5"/>
  <c r="I13" i="5"/>
  <c r="H13" i="5"/>
  <c r="G13" i="5"/>
  <c r="F13" i="5"/>
  <c r="E13" i="5"/>
  <c r="D13" i="5"/>
  <c r="C13" i="5"/>
  <c r="T12" i="5"/>
  <c r="S12" i="5"/>
  <c r="R12" i="5"/>
  <c r="Q12" i="5"/>
  <c r="P12" i="5"/>
  <c r="O12" i="5"/>
  <c r="N12" i="5"/>
  <c r="M12" i="5"/>
  <c r="L12" i="5"/>
  <c r="K12" i="5"/>
  <c r="J12" i="5"/>
  <c r="I12" i="5"/>
  <c r="H12" i="5"/>
  <c r="G12" i="5"/>
  <c r="F12" i="5"/>
  <c r="E12" i="5"/>
  <c r="D12" i="5"/>
  <c r="C12" i="5"/>
  <c r="T11" i="5"/>
  <c r="S11" i="5"/>
  <c r="R11" i="5"/>
  <c r="Q11" i="5"/>
  <c r="P11" i="5"/>
  <c r="O11" i="5"/>
  <c r="N11" i="5"/>
  <c r="M11" i="5"/>
  <c r="L11" i="5"/>
  <c r="K11" i="5"/>
  <c r="J11" i="5"/>
  <c r="I11" i="5"/>
  <c r="H11" i="5"/>
  <c r="G11" i="5"/>
  <c r="F11" i="5"/>
  <c r="E11" i="5"/>
  <c r="D11" i="5"/>
  <c r="C11" i="5"/>
  <c r="T10" i="5"/>
  <c r="S10" i="5"/>
  <c r="R10" i="5"/>
  <c r="Q10" i="5"/>
  <c r="P10" i="5"/>
  <c r="O10" i="5"/>
  <c r="N10" i="5"/>
  <c r="M10" i="5"/>
  <c r="L10" i="5"/>
  <c r="K10" i="5"/>
  <c r="J10" i="5"/>
  <c r="I10" i="5"/>
  <c r="H10" i="5"/>
  <c r="G10" i="5"/>
  <c r="F10" i="5"/>
  <c r="E10" i="5"/>
  <c r="D10" i="5"/>
  <c r="C10" i="5"/>
  <c r="T9" i="5"/>
  <c r="S9" i="5"/>
  <c r="R9" i="5"/>
  <c r="Q9" i="5"/>
  <c r="P9" i="5"/>
  <c r="O9" i="5"/>
  <c r="N9" i="5"/>
  <c r="M9" i="5"/>
  <c r="L9" i="5"/>
  <c r="K9" i="5"/>
  <c r="J9" i="5"/>
  <c r="I9" i="5"/>
  <c r="H9" i="5"/>
  <c r="G9" i="5"/>
  <c r="F9" i="5"/>
  <c r="E9" i="5"/>
  <c r="D9" i="5"/>
  <c r="C9" i="5"/>
  <c r="T8" i="5"/>
  <c r="S8" i="5"/>
  <c r="R8" i="5"/>
  <c r="Q8" i="5"/>
  <c r="P8" i="5"/>
  <c r="O8" i="5"/>
  <c r="N8" i="5"/>
  <c r="M8" i="5"/>
  <c r="L8" i="5"/>
  <c r="K8" i="5"/>
  <c r="J8" i="5"/>
  <c r="I8" i="5"/>
  <c r="H8" i="5"/>
  <c r="G8" i="5"/>
  <c r="F8" i="5"/>
  <c r="E8" i="5"/>
  <c r="D8" i="5"/>
  <c r="C8" i="5"/>
  <c r="T7" i="5"/>
  <c r="S7" i="5"/>
  <c r="R7" i="5"/>
  <c r="Q7" i="5"/>
  <c r="P7" i="5"/>
  <c r="O7" i="5"/>
  <c r="N7" i="5"/>
  <c r="M7" i="5"/>
  <c r="L7" i="5"/>
  <c r="K7" i="5"/>
  <c r="J7" i="5"/>
  <c r="I7" i="5"/>
  <c r="H7" i="5"/>
  <c r="G7" i="5"/>
  <c r="F7" i="5"/>
  <c r="E7" i="5"/>
  <c r="D7" i="5"/>
  <c r="C7" i="5"/>
  <c r="T6" i="5"/>
  <c r="S6" i="5"/>
  <c r="R6" i="5"/>
  <c r="Q6" i="5"/>
  <c r="P6" i="5"/>
  <c r="O6" i="5"/>
  <c r="N6" i="5"/>
  <c r="M6" i="5"/>
  <c r="L6" i="5"/>
  <c r="K6" i="5"/>
  <c r="J6" i="5"/>
  <c r="I6" i="5"/>
  <c r="H6" i="5"/>
  <c r="G6" i="5"/>
  <c r="F6" i="5"/>
  <c r="E6" i="5"/>
  <c r="D6" i="5"/>
  <c r="C6" i="5"/>
  <c r="T5" i="5"/>
  <c r="S5" i="5"/>
  <c r="R5" i="5"/>
  <c r="Q5" i="5"/>
  <c r="P5" i="5"/>
  <c r="O5" i="5"/>
  <c r="N5" i="5"/>
  <c r="M5" i="5"/>
  <c r="L5" i="5"/>
  <c r="K5" i="5"/>
  <c r="J5" i="5"/>
  <c r="I5" i="5"/>
  <c r="H5" i="5"/>
  <c r="G5" i="5"/>
  <c r="F5" i="5"/>
  <c r="E5" i="5"/>
  <c r="D5" i="5"/>
  <c r="C5" i="5"/>
  <c r="T4" i="5"/>
  <c r="S4" i="5"/>
  <c r="R4" i="5"/>
  <c r="Q4" i="5"/>
  <c r="P4" i="5"/>
  <c r="O4" i="5"/>
  <c r="N4" i="5"/>
  <c r="M4" i="5"/>
  <c r="L4" i="5"/>
  <c r="K4" i="5"/>
  <c r="J4" i="5"/>
  <c r="I4" i="5"/>
  <c r="H4" i="5"/>
  <c r="G4" i="5"/>
  <c r="F4" i="5"/>
  <c r="E4" i="5"/>
  <c r="D4" i="5"/>
  <c r="C4" i="5"/>
  <c r="T3" i="5"/>
  <c r="S3" i="5"/>
  <c r="R3" i="5"/>
  <c r="Q3" i="5"/>
  <c r="P3" i="5"/>
  <c r="O3" i="5"/>
  <c r="N3" i="5"/>
  <c r="M3" i="5"/>
  <c r="L3" i="5"/>
  <c r="K3" i="5"/>
  <c r="J3" i="5"/>
  <c r="I3" i="5"/>
  <c r="H3" i="5"/>
  <c r="G3" i="5"/>
  <c r="F3" i="5"/>
  <c r="E3" i="5"/>
  <c r="D3" i="5"/>
  <c r="C3" i="5"/>
  <c r="P130" i="8" l="1"/>
  <c r="S120" i="8" s="1"/>
  <c r="P124" i="8"/>
  <c r="P119" i="8" s="1"/>
  <c r="P133" i="8"/>
  <c r="P134" i="8"/>
  <c r="B149" i="8"/>
  <c r="B144" i="8" s="1"/>
  <c r="C144" i="8" s="1"/>
  <c r="I161" i="8"/>
  <c r="P135" i="8"/>
  <c r="I130" i="8"/>
  <c r="L120" i="8" s="1"/>
  <c r="I124" i="8"/>
  <c r="I119" i="8" s="1"/>
  <c r="K119" i="8" s="1"/>
  <c r="I187" i="8"/>
  <c r="L170" i="8" s="1"/>
  <c r="B156" i="8"/>
  <c r="E146" i="8" s="1"/>
  <c r="B150" i="8"/>
  <c r="B145" i="8" s="1"/>
  <c r="E145" i="8" s="1"/>
  <c r="I162" i="8"/>
  <c r="P136" i="8"/>
  <c r="I132" i="8"/>
  <c r="B158" i="8"/>
  <c r="B160" i="8"/>
  <c r="P104" i="8"/>
  <c r="Q96" i="8" s="1"/>
  <c r="I131" i="8"/>
  <c r="J118" i="8" s="1"/>
  <c r="B157" i="8"/>
  <c r="I133" i="8"/>
  <c r="L118" i="8" s="1"/>
  <c r="B159" i="8"/>
  <c r="E144" i="8" s="1"/>
  <c r="I134" i="8"/>
  <c r="B128" i="8"/>
  <c r="C120" i="8" s="1"/>
  <c r="I135" i="8"/>
  <c r="I180" i="8"/>
  <c r="K171" i="8" s="1"/>
  <c r="I174" i="8"/>
  <c r="I169" i="8" s="1"/>
  <c r="L177" i="8" s="1"/>
  <c r="Y103" i="8" s="1"/>
  <c r="B161" i="8"/>
  <c r="I155" i="8"/>
  <c r="K146" i="8" s="1"/>
  <c r="I149" i="8"/>
  <c r="I144" i="8" s="1"/>
  <c r="K144" i="8" s="1"/>
  <c r="P129" i="8"/>
  <c r="R120" i="8" s="1"/>
  <c r="P123" i="8"/>
  <c r="P118" i="8" s="1"/>
  <c r="S118" i="8" s="1"/>
  <c r="P156" i="8"/>
  <c r="S146" i="8" s="1"/>
  <c r="B181" i="8"/>
  <c r="E171" i="8" s="1"/>
  <c r="B175" i="8"/>
  <c r="B170" i="8" s="1"/>
  <c r="P150" i="8"/>
  <c r="P145" i="8" s="1"/>
  <c r="J170" i="8"/>
  <c r="K170" i="8"/>
  <c r="L178" i="8"/>
  <c r="AA103" i="8" s="1"/>
  <c r="L145" i="8"/>
  <c r="J145" i="8"/>
  <c r="K145" i="8"/>
  <c r="L153" i="8"/>
  <c r="AA100" i="8" s="1"/>
  <c r="I106" i="8"/>
  <c r="L96" i="8" s="1"/>
  <c r="P106" i="8"/>
  <c r="S96" i="8" s="1"/>
  <c r="I100" i="8"/>
  <c r="I95" i="8" s="1"/>
  <c r="P100" i="8"/>
  <c r="P95" i="8" s="1"/>
  <c r="Q119" i="8"/>
  <c r="S127" i="8"/>
  <c r="AA98" i="8" s="1"/>
  <c r="S119" i="8"/>
  <c r="R119" i="8"/>
  <c r="I107" i="8"/>
  <c r="P107" i="8"/>
  <c r="B183" i="8"/>
  <c r="P158" i="8"/>
  <c r="I108" i="8"/>
  <c r="P108" i="8"/>
  <c r="I109" i="8"/>
  <c r="P109" i="8"/>
  <c r="K118" i="8"/>
  <c r="L126" i="8"/>
  <c r="Y97" i="8" s="1"/>
  <c r="B111" i="8"/>
  <c r="B135" i="8"/>
  <c r="P161" i="8"/>
  <c r="B186" i="8"/>
  <c r="B112" i="8"/>
  <c r="B136" i="8"/>
  <c r="B106" i="8"/>
  <c r="E96" i="8" s="1"/>
  <c r="B130" i="8"/>
  <c r="E120" i="8" s="1"/>
  <c r="B100" i="8"/>
  <c r="B95" i="8" s="1"/>
  <c r="B124" i="8"/>
  <c r="B119" i="8" s="1"/>
  <c r="B107" i="8"/>
  <c r="B131" i="8"/>
  <c r="B182" i="8"/>
  <c r="P157" i="8"/>
  <c r="B109" i="8"/>
  <c r="B133" i="8"/>
  <c r="B184" i="8"/>
  <c r="P159" i="8"/>
  <c r="B185" i="8"/>
  <c r="P160" i="8"/>
  <c r="B154" i="8"/>
  <c r="C146" i="8" s="1"/>
  <c r="P162" i="8"/>
  <c r="B187" i="8"/>
  <c r="P154" i="8"/>
  <c r="Q146" i="8" s="1"/>
  <c r="B179" i="8"/>
  <c r="C171" i="8" s="1"/>
  <c r="I179" i="8"/>
  <c r="J171" i="8" s="1"/>
  <c r="I154" i="8"/>
  <c r="J146" i="8" s="1"/>
  <c r="P128" i="8"/>
  <c r="Q120" i="8" s="1"/>
  <c r="B108" i="8"/>
  <c r="B132" i="8"/>
  <c r="I128" i="8"/>
  <c r="J120" i="8" s="1"/>
  <c r="B110" i="8"/>
  <c r="B134" i="8"/>
  <c r="I110" i="8"/>
  <c r="P110" i="8"/>
  <c r="I111" i="8"/>
  <c r="P111" i="8"/>
  <c r="I112" i="8"/>
  <c r="P112" i="8"/>
  <c r="B105" i="8"/>
  <c r="D96" i="8" s="1"/>
  <c r="B129" i="8"/>
  <c r="D120" i="8" s="1"/>
  <c r="B123" i="8"/>
  <c r="B118" i="8" s="1"/>
  <c r="B99" i="8"/>
  <c r="B94" i="8" s="1"/>
  <c r="B180" i="8"/>
  <c r="D171" i="8" s="1"/>
  <c r="P155" i="8"/>
  <c r="R146" i="8" s="1"/>
  <c r="B174" i="8"/>
  <c r="B169" i="8" s="1"/>
  <c r="P149" i="8"/>
  <c r="P144" i="8" s="1"/>
  <c r="I105" i="8"/>
  <c r="K96" i="8" s="1"/>
  <c r="P105" i="8"/>
  <c r="R96" i="8" s="1"/>
  <c r="I99" i="8"/>
  <c r="I94" i="8" s="1"/>
  <c r="P99" i="8"/>
  <c r="P94" i="8" s="1"/>
  <c r="B104" i="8"/>
  <c r="C96" i="8" s="1"/>
  <c r="I104" i="8"/>
  <c r="J96" i="8" s="1"/>
  <c r="D165" i="1"/>
  <c r="G164" i="1"/>
  <c r="C12" i="4"/>
  <c r="E152" i="8" l="1"/>
  <c r="Y99" i="8" s="1"/>
  <c r="D144" i="8"/>
  <c r="C145" i="8"/>
  <c r="D145" i="8"/>
  <c r="T119" i="8"/>
  <c r="L119" i="8"/>
  <c r="J119" i="8"/>
  <c r="S126" i="8"/>
  <c r="Y98" i="8" s="1"/>
  <c r="Q118" i="8"/>
  <c r="R118" i="8"/>
  <c r="L127" i="8"/>
  <c r="AA97" i="8" s="1"/>
  <c r="M145" i="8"/>
  <c r="L169" i="8"/>
  <c r="J169" i="8"/>
  <c r="K169" i="8"/>
  <c r="E153" i="8"/>
  <c r="AA99" i="8" s="1"/>
  <c r="L144" i="8"/>
  <c r="T96" i="8"/>
  <c r="J144" i="8"/>
  <c r="C95" i="8"/>
  <c r="T104" i="8"/>
  <c r="AD95" i="8" s="1"/>
  <c r="F120" i="8"/>
  <c r="F144" i="8"/>
  <c r="K95" i="8"/>
  <c r="L94" i="8"/>
  <c r="D94" i="8"/>
  <c r="C94" i="8"/>
  <c r="E102" i="8"/>
  <c r="Y93" i="8" s="1"/>
  <c r="E94" i="8"/>
  <c r="M154" i="8"/>
  <c r="AD100" i="8" s="1"/>
  <c r="M146" i="8"/>
  <c r="Q144" i="8"/>
  <c r="R144" i="8"/>
  <c r="S152" i="8"/>
  <c r="Y101" i="8" s="1"/>
  <c r="S144" i="8"/>
  <c r="M179" i="8"/>
  <c r="AD103" i="8" s="1"/>
  <c r="M171" i="8"/>
  <c r="S102" i="8"/>
  <c r="Y95" i="8" s="1"/>
  <c r="Q94" i="8"/>
  <c r="S94" i="8"/>
  <c r="R94" i="8"/>
  <c r="C169" i="8"/>
  <c r="E169" i="8"/>
  <c r="D169" i="8"/>
  <c r="E177" i="8"/>
  <c r="Y102" i="8" s="1"/>
  <c r="M128" i="8"/>
  <c r="AD97" i="8" s="1"/>
  <c r="M120" i="8"/>
  <c r="F171" i="8"/>
  <c r="F179" i="8"/>
  <c r="AD102" i="8" s="1"/>
  <c r="L102" i="8"/>
  <c r="Y94" i="8" s="1"/>
  <c r="E103" i="8"/>
  <c r="AA93" i="8" s="1"/>
  <c r="T154" i="8"/>
  <c r="AD101" i="8" s="1"/>
  <c r="T146" i="8"/>
  <c r="J94" i="8"/>
  <c r="D95" i="8"/>
  <c r="T127" i="8"/>
  <c r="AB98" i="8" s="1"/>
  <c r="K94" i="8"/>
  <c r="E95" i="8"/>
  <c r="E118" i="8"/>
  <c r="D118" i="8"/>
  <c r="C118" i="8"/>
  <c r="F128" i="8"/>
  <c r="AD96" i="8" s="1"/>
  <c r="S103" i="8"/>
  <c r="AA95" i="8" s="1"/>
  <c r="Q95" i="8"/>
  <c r="R95" i="8"/>
  <c r="S95" i="8"/>
  <c r="T120" i="8"/>
  <c r="T128" i="8"/>
  <c r="AD98" i="8" s="1"/>
  <c r="Q145" i="8"/>
  <c r="S153" i="8"/>
  <c r="AA101" i="8" s="1"/>
  <c r="S145" i="8"/>
  <c r="R145" i="8"/>
  <c r="D170" i="8"/>
  <c r="E170" i="8"/>
  <c r="C170" i="8"/>
  <c r="E178" i="8"/>
  <c r="AA102" i="8" s="1"/>
  <c r="F146" i="8"/>
  <c r="F154" i="8"/>
  <c r="AD99" i="8" s="1"/>
  <c r="C119" i="8"/>
  <c r="E119" i="8"/>
  <c r="D119" i="8"/>
  <c r="E127" i="8"/>
  <c r="AA96" i="8" s="1"/>
  <c r="F152" i="8"/>
  <c r="Z99" i="8" s="1"/>
  <c r="L103" i="8"/>
  <c r="AA94" i="8" s="1"/>
  <c r="L95" i="8"/>
  <c r="J95" i="8"/>
  <c r="M126" i="8"/>
  <c r="Z97" i="8" s="1"/>
  <c r="M118" i="8"/>
  <c r="M153" i="8"/>
  <c r="AB100" i="8" s="1"/>
  <c r="F96" i="8"/>
  <c r="F104" i="8"/>
  <c r="AD93" i="8" s="1"/>
  <c r="M104" i="8"/>
  <c r="AD94" i="8" s="1"/>
  <c r="M96" i="8"/>
  <c r="D166" i="1"/>
  <c r="G165" i="1"/>
  <c r="C120" i="4"/>
  <c r="AL183" i="3"/>
  <c r="AE156" i="3"/>
  <c r="X156" i="3"/>
  <c r="Q156" i="3"/>
  <c r="J156" i="3"/>
  <c r="C156" i="3"/>
  <c r="AL55" i="3"/>
  <c r="AL81" i="3" s="1"/>
  <c r="AL107" i="3" s="1"/>
  <c r="AL133" i="3" s="1"/>
  <c r="AL160" i="3" s="1"/>
  <c r="AL186" i="3" s="1"/>
  <c r="AE55" i="3"/>
  <c r="AE81" i="3" s="1"/>
  <c r="AE107" i="3" s="1"/>
  <c r="AE133" i="3" s="1"/>
  <c r="AE160" i="3" s="1"/>
  <c r="AE186" i="3" s="1"/>
  <c r="X55" i="3"/>
  <c r="X81" i="3" s="1"/>
  <c r="X107" i="3" s="1"/>
  <c r="X133" i="3" s="1"/>
  <c r="X160" i="3" s="1"/>
  <c r="X186" i="3" s="1"/>
  <c r="Q55" i="3"/>
  <c r="Q81" i="3" s="1"/>
  <c r="Q107" i="3" s="1"/>
  <c r="Q133" i="3" s="1"/>
  <c r="Q160" i="3" s="1"/>
  <c r="Q186" i="3" s="1"/>
  <c r="J55" i="3"/>
  <c r="J81" i="3" s="1"/>
  <c r="J107" i="3" s="1"/>
  <c r="J133" i="3" s="1"/>
  <c r="J160" i="3" s="1"/>
  <c r="J186" i="3" s="1"/>
  <c r="C55" i="3"/>
  <c r="C81" i="3" s="1"/>
  <c r="C107" i="3" s="1"/>
  <c r="C133" i="3" s="1"/>
  <c r="C160" i="3" s="1"/>
  <c r="F153" i="8" l="1"/>
  <c r="AB99" i="8" s="1"/>
  <c r="F145" i="8"/>
  <c r="T118" i="8"/>
  <c r="M177" i="8"/>
  <c r="Z103" i="8" s="1"/>
  <c r="M169" i="8"/>
  <c r="T126" i="8"/>
  <c r="Z98" i="8" s="1"/>
  <c r="T144" i="8"/>
  <c r="M152" i="8"/>
  <c r="Z100" i="8" s="1"/>
  <c r="F95" i="8"/>
  <c r="F170" i="8"/>
  <c r="T153" i="8"/>
  <c r="AB101" i="8" s="1"/>
  <c r="F177" i="8"/>
  <c r="Z102" i="8" s="1"/>
  <c r="F102" i="8"/>
  <c r="Z93" i="8" s="1"/>
  <c r="F178" i="8"/>
  <c r="AB102" i="8" s="1"/>
  <c r="T95" i="8"/>
  <c r="F126" i="8"/>
  <c r="Z96" i="8" s="1"/>
  <c r="F94" i="8"/>
  <c r="F119" i="8"/>
  <c r="M94" i="8"/>
  <c r="M95" i="8"/>
  <c r="F103" i="8"/>
  <c r="AB93" i="8" s="1"/>
  <c r="M102" i="8"/>
  <c r="Z94" i="8" s="1"/>
  <c r="T152" i="8"/>
  <c r="Z101" i="8" s="1"/>
  <c r="Y110" i="8"/>
  <c r="T103" i="8"/>
  <c r="AB95" i="8" s="1"/>
  <c r="F127" i="8"/>
  <c r="AB96" i="8" s="1"/>
  <c r="T102" i="8"/>
  <c r="Z95" i="8" s="1"/>
  <c r="F169" i="8"/>
  <c r="T145" i="8"/>
  <c r="T94" i="8"/>
  <c r="X109" i="8"/>
  <c r="AC109" i="8" s="1"/>
  <c r="M170" i="8"/>
  <c r="M103" i="8"/>
  <c r="AB94" i="8" s="1"/>
  <c r="M178" i="8"/>
  <c r="AB103" i="8" s="1"/>
  <c r="M127" i="8"/>
  <c r="AB97" i="8" s="1"/>
  <c r="M119" i="8"/>
  <c r="D167" i="1"/>
  <c r="G166" i="1"/>
  <c r="C108" i="3"/>
  <c r="C186" i="3"/>
  <c r="B104" i="1"/>
  <c r="B105" i="1"/>
  <c r="B106" i="1"/>
  <c r="B107" i="1"/>
  <c r="B108" i="1"/>
  <c r="B109" i="1"/>
  <c r="B110" i="1"/>
  <c r="B111" i="1"/>
  <c r="B112" i="1"/>
  <c r="B113" i="1"/>
  <c r="B114" i="1"/>
  <c r="B115" i="1"/>
  <c r="B116" i="1"/>
  <c r="B117" i="1"/>
  <c r="B118" i="1"/>
  <c r="B119" i="1"/>
  <c r="B120" i="1"/>
  <c r="B121" i="1"/>
  <c r="B122" i="1"/>
  <c r="B123" i="1"/>
  <c r="B124" i="1"/>
  <c r="J124" i="1" s="1"/>
  <c r="B125" i="1"/>
  <c r="J125" i="1" s="1"/>
  <c r="B126" i="1"/>
  <c r="J126" i="1" s="1"/>
  <c r="B127" i="1"/>
  <c r="B128" i="1"/>
  <c r="J128" i="1" s="1"/>
  <c r="B129" i="1"/>
  <c r="J129" i="1" s="1"/>
  <c r="B130" i="1"/>
  <c r="J130" i="1" s="1"/>
  <c r="B131" i="1"/>
  <c r="B132" i="1"/>
  <c r="J132" i="1" s="1"/>
  <c r="B133" i="1"/>
  <c r="J133" i="1" s="1"/>
  <c r="B134" i="1"/>
  <c r="J134" i="1" s="1"/>
  <c r="B135" i="1"/>
  <c r="B136" i="1"/>
  <c r="J136" i="1" s="1"/>
  <c r="B137" i="1"/>
  <c r="J137" i="1" s="1"/>
  <c r="B138" i="1"/>
  <c r="J138" i="1" s="1"/>
  <c r="B139" i="1"/>
  <c r="B140" i="1"/>
  <c r="J140" i="1" s="1"/>
  <c r="B141" i="1"/>
  <c r="J141" i="1" s="1"/>
  <c r="B142" i="1"/>
  <c r="J142" i="1" s="1"/>
  <c r="B143" i="1"/>
  <c r="B144" i="1"/>
  <c r="J144" i="1" s="1"/>
  <c r="B145" i="1"/>
  <c r="J145" i="1" s="1"/>
  <c r="B146" i="1"/>
  <c r="J146" i="1" s="1"/>
  <c r="B147" i="1"/>
  <c r="B148" i="1"/>
  <c r="J148" i="1" s="1"/>
  <c r="B149" i="1"/>
  <c r="J149" i="1" s="1"/>
  <c r="B150" i="1"/>
  <c r="J150" i="1" s="1"/>
  <c r="B151" i="1"/>
  <c r="B152" i="1"/>
  <c r="J152" i="1" s="1"/>
  <c r="B103" i="1"/>
  <c r="B60" i="1"/>
  <c r="H60" i="1" s="1"/>
  <c r="C70" i="1"/>
  <c r="C80" i="1" s="1"/>
  <c r="AL156" i="3" s="1"/>
  <c r="AO164" i="3" s="1"/>
  <c r="AU159" i="3" s="1"/>
  <c r="B59" i="1"/>
  <c r="H59" i="1" s="1"/>
  <c r="B58" i="1"/>
  <c r="B68" i="1" s="1"/>
  <c r="B57" i="1"/>
  <c r="H57" i="1" s="1"/>
  <c r="B56" i="1"/>
  <c r="H56" i="1" s="1"/>
  <c r="B55" i="1"/>
  <c r="H55" i="1" s="1"/>
  <c r="J7" i="3"/>
  <c r="J5" i="3"/>
  <c r="F60" i="1"/>
  <c r="AL78" i="3" s="1"/>
  <c r="AO86" i="3" s="1"/>
  <c r="AW80" i="3" s="1"/>
  <c r="D5" i="4"/>
  <c r="D6" i="4"/>
  <c r="C29" i="3"/>
  <c r="C31" i="3" s="1"/>
  <c r="J29" i="3"/>
  <c r="J39" i="3" s="1"/>
  <c r="E19" i="1"/>
  <c r="Q29" i="3" s="1"/>
  <c r="Q42" i="3" s="1"/>
  <c r="F55" i="1"/>
  <c r="C78" i="3" s="1"/>
  <c r="F86" i="3" s="1"/>
  <c r="AW75" i="3" s="1"/>
  <c r="F56" i="1"/>
  <c r="J78" i="3" s="1"/>
  <c r="M86" i="3" s="1"/>
  <c r="AW76" i="3" s="1"/>
  <c r="F57" i="1"/>
  <c r="Q78" i="3" s="1"/>
  <c r="T86" i="3" s="1"/>
  <c r="AW77" i="3" s="1"/>
  <c r="F58" i="1"/>
  <c r="X78" i="3" s="1"/>
  <c r="AA86" i="3" s="1"/>
  <c r="AW78" i="3" s="1"/>
  <c r="F59" i="1"/>
  <c r="AE78" i="3" s="1"/>
  <c r="AH86" i="3" s="1"/>
  <c r="AW79" i="3" s="1"/>
  <c r="C65" i="1"/>
  <c r="C75" i="1" s="1"/>
  <c r="C93" i="3"/>
  <c r="C94" i="3"/>
  <c r="C95" i="3"/>
  <c r="C66" i="1"/>
  <c r="C76" i="1" s="1"/>
  <c r="J93" i="3"/>
  <c r="J94" i="3"/>
  <c r="J95" i="3"/>
  <c r="C77" i="1"/>
  <c r="Q93" i="3"/>
  <c r="Q94" i="3"/>
  <c r="Q95" i="3"/>
  <c r="C68" i="1"/>
  <c r="C78" i="1" s="1"/>
  <c r="X93" i="3"/>
  <c r="X94" i="3"/>
  <c r="X95" i="3"/>
  <c r="C69" i="1"/>
  <c r="C79" i="1" s="1"/>
  <c r="AE93" i="3"/>
  <c r="AE94" i="3"/>
  <c r="AE95" i="3"/>
  <c r="AL93" i="3"/>
  <c r="AL94" i="3"/>
  <c r="AL95" i="3"/>
  <c r="F65" i="1"/>
  <c r="C130" i="3" s="1"/>
  <c r="F138" i="3" s="1"/>
  <c r="AW127" i="3" s="1"/>
  <c r="F66" i="1"/>
  <c r="J130" i="3" s="1"/>
  <c r="M138" i="3" s="1"/>
  <c r="AW128" i="3" s="1"/>
  <c r="F67" i="1"/>
  <c r="Q130" i="3" s="1"/>
  <c r="T138" i="3" s="1"/>
  <c r="AW129" i="3" s="1"/>
  <c r="F68" i="1"/>
  <c r="X130" i="3" s="1"/>
  <c r="AA138" i="3" s="1"/>
  <c r="AW130" i="3" s="1"/>
  <c r="F69" i="1"/>
  <c r="AE130" i="3" s="1"/>
  <c r="AH138" i="3" s="1"/>
  <c r="AW131" i="3" s="1"/>
  <c r="F70" i="1"/>
  <c r="AL130" i="3" s="1"/>
  <c r="AO138" i="3" s="1"/>
  <c r="AW132" i="3" s="1"/>
  <c r="C145" i="3"/>
  <c r="C146" i="3"/>
  <c r="C147" i="3"/>
  <c r="J145" i="3"/>
  <c r="J146" i="3"/>
  <c r="J147" i="3"/>
  <c r="Q145" i="3"/>
  <c r="Q146" i="3"/>
  <c r="Q147" i="3"/>
  <c r="X145" i="3"/>
  <c r="X146" i="3"/>
  <c r="X147" i="3"/>
  <c r="AE145" i="3"/>
  <c r="AE146" i="3"/>
  <c r="AE147" i="3"/>
  <c r="AL145" i="3"/>
  <c r="AL146" i="3"/>
  <c r="AL147" i="3"/>
  <c r="F75" i="1"/>
  <c r="C183" i="3" s="1"/>
  <c r="F191" i="3" s="1"/>
  <c r="AW180" i="3" s="1"/>
  <c r="F76" i="1"/>
  <c r="J183" i="3" s="1"/>
  <c r="M191" i="3" s="1"/>
  <c r="AW181" i="3" s="1"/>
  <c r="F77" i="1"/>
  <c r="Q183" i="3" s="1"/>
  <c r="T191" i="3" s="1"/>
  <c r="AW182" i="3" s="1"/>
  <c r="F78" i="1"/>
  <c r="X183" i="3" s="1"/>
  <c r="AA191" i="3" s="1"/>
  <c r="AW183" i="3" s="1"/>
  <c r="F79" i="1"/>
  <c r="AE183" i="3" s="1"/>
  <c r="AH191" i="3" s="1"/>
  <c r="AW184" i="3" s="1"/>
  <c r="AO191" i="3"/>
  <c r="AW185" i="3" s="1"/>
  <c r="C198" i="3"/>
  <c r="C199" i="3"/>
  <c r="C200" i="3"/>
  <c r="J198" i="3"/>
  <c r="J199" i="3"/>
  <c r="J200" i="3"/>
  <c r="Q198" i="3"/>
  <c r="Q199" i="3"/>
  <c r="Q200" i="3"/>
  <c r="X198" i="3"/>
  <c r="X199" i="3"/>
  <c r="X200" i="3"/>
  <c r="AE198" i="3"/>
  <c r="AE199" i="3"/>
  <c r="AE200" i="3"/>
  <c r="AL198" i="3"/>
  <c r="AM183" i="3" s="1"/>
  <c r="AL199" i="3"/>
  <c r="AN183" i="3" s="1"/>
  <c r="AL200" i="3"/>
  <c r="AO183" i="3" s="1"/>
  <c r="AE230" i="3"/>
  <c r="AF230" i="3"/>
  <c r="AE231" i="3"/>
  <c r="AF231" i="3"/>
  <c r="AE232" i="3"/>
  <c r="AF232" i="3"/>
  <c r="AE233" i="3"/>
  <c r="AF233" i="3"/>
  <c r="AE234" i="3"/>
  <c r="AO234" i="3" s="1"/>
  <c r="AF234" i="3"/>
  <c r="AE235" i="3"/>
  <c r="AO235" i="3" s="1"/>
  <c r="AF235" i="3"/>
  <c r="AE236" i="3"/>
  <c r="AO236" i="3" s="1"/>
  <c r="AF236" i="3"/>
  <c r="AE237" i="3"/>
  <c r="AF237" i="3"/>
  <c r="AE238" i="3"/>
  <c r="AO238" i="3" s="1"/>
  <c r="AF238" i="3"/>
  <c r="AE239" i="3"/>
  <c r="AF239" i="3"/>
  <c r="AE240" i="3"/>
  <c r="AF240" i="3"/>
  <c r="AE241" i="3"/>
  <c r="AF241" i="3"/>
  <c r="AE242" i="3"/>
  <c r="AO242" i="3" s="1"/>
  <c r="AF242" i="3"/>
  <c r="AE243" i="3"/>
  <c r="AO243" i="3" s="1"/>
  <c r="AF243" i="3"/>
  <c r="AE244" i="3"/>
  <c r="AF244" i="3"/>
  <c r="AE245" i="3"/>
  <c r="AF245" i="3"/>
  <c r="AE246" i="3"/>
  <c r="AF246" i="3"/>
  <c r="AE247" i="3"/>
  <c r="AO247" i="3" s="1"/>
  <c r="AF247" i="3"/>
  <c r="AE248" i="3"/>
  <c r="AF248" i="3"/>
  <c r="AE249" i="3"/>
  <c r="AO249" i="3" s="1"/>
  <c r="AF249" i="3"/>
  <c r="AE250" i="3"/>
  <c r="AO250" i="3" s="1"/>
  <c r="AF250" i="3"/>
  <c r="AE251" i="3"/>
  <c r="AO251" i="3" s="1"/>
  <c r="AF251" i="3"/>
  <c r="AE252" i="3"/>
  <c r="AF252" i="3"/>
  <c r="AE253" i="3"/>
  <c r="AF253" i="3"/>
  <c r="AE254" i="3"/>
  <c r="AF254" i="3"/>
  <c r="AE255" i="3"/>
  <c r="AF255" i="3"/>
  <c r="AE256" i="3"/>
  <c r="AF256" i="3"/>
  <c r="AE257" i="3"/>
  <c r="AO257" i="3" s="1"/>
  <c r="AF257" i="3"/>
  <c r="AE258" i="3"/>
  <c r="AF258" i="3"/>
  <c r="AE259" i="3"/>
  <c r="AF259" i="3"/>
  <c r="G103"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C217" i="3"/>
  <c r="C229" i="3"/>
  <c r="C241" i="3" s="1"/>
  <c r="G229" i="3"/>
  <c r="K229" i="3"/>
  <c r="AI230" i="3"/>
  <c r="AS230" i="3" s="1"/>
  <c r="AI231" i="3"/>
  <c r="AS231" i="3" s="1"/>
  <c r="AI232" i="3"/>
  <c r="AS232" i="3" s="1"/>
  <c r="AI233" i="3"/>
  <c r="AS233" i="3" s="1"/>
  <c r="AI234" i="3"/>
  <c r="AS234" i="3" s="1"/>
  <c r="AI235" i="3"/>
  <c r="AI236" i="3"/>
  <c r="AS236" i="3" s="1"/>
  <c r="AI237" i="3"/>
  <c r="AS237" i="3" s="1"/>
  <c r="AI238" i="3"/>
  <c r="AS238" i="3" s="1"/>
  <c r="AI239" i="3"/>
  <c r="AS239" i="3" s="1"/>
  <c r="AI240" i="3"/>
  <c r="AS240" i="3" s="1"/>
  <c r="AI241" i="3"/>
  <c r="AS241" i="3" s="1"/>
  <c r="AI242" i="3"/>
  <c r="AS242" i="3" s="1"/>
  <c r="AI243" i="3"/>
  <c r="AS243" i="3" s="1"/>
  <c r="AI244" i="3"/>
  <c r="AS244" i="3" s="1"/>
  <c r="AI245" i="3"/>
  <c r="AS245" i="3" s="1"/>
  <c r="AI246" i="3"/>
  <c r="AS246" i="3" s="1"/>
  <c r="AI247" i="3"/>
  <c r="AS247" i="3" s="1"/>
  <c r="AI248" i="3"/>
  <c r="AS248" i="3" s="1"/>
  <c r="AI249" i="3"/>
  <c r="AS249" i="3" s="1"/>
  <c r="AI250" i="3"/>
  <c r="AS250" i="3" s="1"/>
  <c r="AI251" i="3"/>
  <c r="AI252" i="3"/>
  <c r="AS252" i="3" s="1"/>
  <c r="AI253" i="3"/>
  <c r="AS253" i="3" s="1"/>
  <c r="AI254" i="3"/>
  <c r="AS254" i="3" s="1"/>
  <c r="AI255" i="3"/>
  <c r="AS255" i="3" s="1"/>
  <c r="AI256" i="3"/>
  <c r="AS256" i="3" s="1"/>
  <c r="AI257" i="3"/>
  <c r="AS257" i="3" s="1"/>
  <c r="AI258" i="3"/>
  <c r="AS258" i="3" s="1"/>
  <c r="AI259" i="3"/>
  <c r="AS259" i="3" s="1"/>
  <c r="AJ230" i="3"/>
  <c r="AT230" i="3" s="1"/>
  <c r="AJ231" i="3"/>
  <c r="AT231" i="3" s="1"/>
  <c r="AJ232" i="3"/>
  <c r="AT232" i="3" s="1"/>
  <c r="AJ233" i="3"/>
  <c r="AT233" i="3" s="1"/>
  <c r="AJ234" i="3"/>
  <c r="AT234" i="3" s="1"/>
  <c r="AJ235" i="3"/>
  <c r="AT235" i="3" s="1"/>
  <c r="AJ236" i="3"/>
  <c r="AT236" i="3" s="1"/>
  <c r="AJ237" i="3"/>
  <c r="AT237" i="3" s="1"/>
  <c r="AJ238" i="3"/>
  <c r="AT238" i="3" s="1"/>
  <c r="AJ239" i="3"/>
  <c r="AT239" i="3" s="1"/>
  <c r="AJ240" i="3"/>
  <c r="AT240" i="3" s="1"/>
  <c r="AJ241" i="3"/>
  <c r="AT241" i="3" s="1"/>
  <c r="AJ242" i="3"/>
  <c r="AT242" i="3" s="1"/>
  <c r="AJ243" i="3"/>
  <c r="AT243" i="3" s="1"/>
  <c r="AJ244" i="3"/>
  <c r="AT244" i="3" s="1"/>
  <c r="AJ245" i="3"/>
  <c r="AT245" i="3" s="1"/>
  <c r="AJ246" i="3"/>
  <c r="AT246" i="3" s="1"/>
  <c r="AJ247" i="3"/>
  <c r="AT247" i="3" s="1"/>
  <c r="AJ248" i="3"/>
  <c r="AT248" i="3" s="1"/>
  <c r="AJ249" i="3"/>
  <c r="AT249" i="3" s="1"/>
  <c r="AJ250" i="3"/>
  <c r="AT250" i="3" s="1"/>
  <c r="AJ251" i="3"/>
  <c r="AT251" i="3" s="1"/>
  <c r="AJ252" i="3"/>
  <c r="AT252" i="3" s="1"/>
  <c r="AJ253" i="3"/>
  <c r="AT253" i="3" s="1"/>
  <c r="AJ254" i="3"/>
  <c r="AT254" i="3" s="1"/>
  <c r="AJ255" i="3"/>
  <c r="AT255" i="3" s="1"/>
  <c r="AJ256" i="3"/>
  <c r="AT256" i="3" s="1"/>
  <c r="AJ257" i="3"/>
  <c r="AT257" i="3" s="1"/>
  <c r="AJ258" i="3"/>
  <c r="AT258" i="3" s="1"/>
  <c r="AJ259" i="3"/>
  <c r="AT259" i="3" s="1"/>
  <c r="H118" i="1"/>
  <c r="AY225" i="3" s="1"/>
  <c r="H119" i="1"/>
  <c r="AY226" i="3" s="1"/>
  <c r="H120" i="1"/>
  <c r="AY227" i="3" s="1"/>
  <c r="H121" i="1"/>
  <c r="AY228" i="3" s="1"/>
  <c r="H122" i="1"/>
  <c r="AY229" i="3" s="1"/>
  <c r="H123" i="1"/>
  <c r="AY230" i="3" s="1"/>
  <c r="H124" i="1"/>
  <c r="AY231" i="3" s="1"/>
  <c r="H125" i="1"/>
  <c r="AY232" i="3" s="1"/>
  <c r="H126" i="1"/>
  <c r="AY233" i="3" s="1"/>
  <c r="H127" i="1"/>
  <c r="AY234" i="3" s="1"/>
  <c r="H128" i="1"/>
  <c r="AY235" i="3" s="1"/>
  <c r="H129" i="1"/>
  <c r="AY236" i="3" s="1"/>
  <c r="H130" i="1"/>
  <c r="AY237" i="3" s="1"/>
  <c r="H131" i="1"/>
  <c r="AY238" i="3" s="1"/>
  <c r="H132" i="1"/>
  <c r="AY239" i="3" s="1"/>
  <c r="H133" i="1"/>
  <c r="AY240" i="3" s="1"/>
  <c r="H134" i="1"/>
  <c r="AY241" i="3" s="1"/>
  <c r="H135" i="1"/>
  <c r="AY242" i="3" s="1"/>
  <c r="H136" i="1"/>
  <c r="AY243" i="3" s="1"/>
  <c r="H137" i="1"/>
  <c r="AY244" i="3" s="1"/>
  <c r="H138" i="1"/>
  <c r="AY245" i="3" s="1"/>
  <c r="H139" i="1"/>
  <c r="AY246" i="3" s="1"/>
  <c r="H140" i="1"/>
  <c r="AY247" i="3" s="1"/>
  <c r="H141" i="1"/>
  <c r="AY248" i="3" s="1"/>
  <c r="H142" i="1"/>
  <c r="AY249" i="3" s="1"/>
  <c r="H143" i="1"/>
  <c r="AY250" i="3" s="1"/>
  <c r="H144" i="1"/>
  <c r="AY251" i="3" s="1"/>
  <c r="H145" i="1"/>
  <c r="AY252" i="3" s="1"/>
  <c r="H146" i="1"/>
  <c r="AY253" i="3" s="1"/>
  <c r="H147" i="1"/>
  <c r="AY254" i="3" s="1"/>
  <c r="H148" i="1"/>
  <c r="AY255" i="3" s="1"/>
  <c r="H149" i="1"/>
  <c r="AY256" i="3" s="1"/>
  <c r="H150" i="1"/>
  <c r="AY257" i="3" s="1"/>
  <c r="H151" i="1"/>
  <c r="AY258" i="3" s="1"/>
  <c r="H152" i="1"/>
  <c r="AY259" i="3" s="1"/>
  <c r="D92" i="1"/>
  <c r="F75" i="4" s="1"/>
  <c r="H75" i="4" s="1"/>
  <c r="D96" i="1"/>
  <c r="F79" i="4" s="1"/>
  <c r="H79" i="4" s="1"/>
  <c r="D93" i="1"/>
  <c r="F76" i="4" s="1"/>
  <c r="H76" i="4" s="1"/>
  <c r="D97" i="1"/>
  <c r="F80" i="4" s="1"/>
  <c r="H80" i="4" s="1"/>
  <c r="F74" i="4"/>
  <c r="H74" i="4" s="1"/>
  <c r="F78" i="4"/>
  <c r="H78" i="4" s="1"/>
  <c r="C51" i="3"/>
  <c r="F59" i="3" s="1"/>
  <c r="AU49" i="3" s="1"/>
  <c r="J51" i="3"/>
  <c r="M59" i="3" s="1"/>
  <c r="AU50" i="3" s="1"/>
  <c r="Q51" i="3"/>
  <c r="T59" i="3" s="1"/>
  <c r="AU51" i="3" s="1"/>
  <c r="X51" i="3"/>
  <c r="AA59" i="3" s="1"/>
  <c r="AU52" i="3" s="1"/>
  <c r="AE51" i="3"/>
  <c r="AH59" i="3" s="1"/>
  <c r="AU53" i="3" s="1"/>
  <c r="AL51" i="3"/>
  <c r="C64" i="3"/>
  <c r="C65" i="3"/>
  <c r="C66" i="3"/>
  <c r="J64" i="3"/>
  <c r="J65" i="3"/>
  <c r="Q64" i="3"/>
  <c r="Q65" i="3"/>
  <c r="S51" i="3" s="1"/>
  <c r="Q66" i="3"/>
  <c r="T51" i="3" s="1"/>
  <c r="X64" i="3"/>
  <c r="X65" i="3"/>
  <c r="X66" i="3"/>
  <c r="AE64" i="3"/>
  <c r="AE65" i="3"/>
  <c r="AE66" i="3"/>
  <c r="AL64" i="3"/>
  <c r="AL65" i="3"/>
  <c r="AL66" i="3"/>
  <c r="F164" i="3"/>
  <c r="AU154" i="3" s="1"/>
  <c r="M164" i="3"/>
  <c r="AU155" i="3" s="1"/>
  <c r="T164" i="3"/>
  <c r="AU156" i="3" s="1"/>
  <c r="AA164" i="3"/>
  <c r="AU157" i="3" s="1"/>
  <c r="AH164" i="3"/>
  <c r="AU158" i="3" s="1"/>
  <c r="C169" i="3"/>
  <c r="D156" i="3" s="1"/>
  <c r="C170" i="3"/>
  <c r="E156" i="3" s="1"/>
  <c r="C171" i="3"/>
  <c r="F156" i="3" s="1"/>
  <c r="J169" i="3"/>
  <c r="K156" i="3" s="1"/>
  <c r="J170" i="3"/>
  <c r="L156" i="3" s="1"/>
  <c r="Q169" i="3"/>
  <c r="R156" i="3" s="1"/>
  <c r="Q170" i="3"/>
  <c r="S156" i="3" s="1"/>
  <c r="Q171" i="3"/>
  <c r="T156" i="3" s="1"/>
  <c r="X169" i="3"/>
  <c r="Y156" i="3" s="1"/>
  <c r="X170" i="3"/>
  <c r="Z156" i="3" s="1"/>
  <c r="X171" i="3"/>
  <c r="AA156" i="3" s="1"/>
  <c r="AE169" i="3"/>
  <c r="AF156" i="3" s="1"/>
  <c r="AE170" i="3"/>
  <c r="AG156" i="3" s="1"/>
  <c r="AE171" i="3"/>
  <c r="AH156" i="3" s="1"/>
  <c r="AL169" i="3"/>
  <c r="AL170" i="3"/>
  <c r="AL171" i="3"/>
  <c r="C83" i="3"/>
  <c r="J83" i="3"/>
  <c r="Q83" i="3"/>
  <c r="X83" i="3"/>
  <c r="AE83" i="3"/>
  <c r="AL83" i="3"/>
  <c r="C135" i="3"/>
  <c r="J135" i="3"/>
  <c r="Q135" i="3"/>
  <c r="X135" i="3"/>
  <c r="AE135" i="3"/>
  <c r="AL135" i="3"/>
  <c r="C188" i="3"/>
  <c r="J188" i="3"/>
  <c r="Q188" i="3"/>
  <c r="X188" i="3"/>
  <c r="AE188" i="3"/>
  <c r="AL188" i="3"/>
  <c r="AL184" i="3" s="1"/>
  <c r="C87" i="3"/>
  <c r="C88" i="3"/>
  <c r="C89" i="3"/>
  <c r="J87" i="3"/>
  <c r="J88" i="3"/>
  <c r="J89" i="3"/>
  <c r="Q87" i="3"/>
  <c r="Q88" i="3"/>
  <c r="Q89" i="3"/>
  <c r="X87" i="3"/>
  <c r="X88" i="3"/>
  <c r="X89" i="3"/>
  <c r="AE87" i="3"/>
  <c r="AE88" i="3"/>
  <c r="AE89" i="3"/>
  <c r="AL87" i="3"/>
  <c r="AL88" i="3"/>
  <c r="AL89" i="3"/>
  <c r="C139" i="3"/>
  <c r="C140" i="3"/>
  <c r="C141" i="3"/>
  <c r="J139" i="3"/>
  <c r="J140" i="3"/>
  <c r="J141" i="3"/>
  <c r="Q139" i="3"/>
  <c r="Q140" i="3"/>
  <c r="Q141" i="3"/>
  <c r="X139" i="3"/>
  <c r="X140" i="3"/>
  <c r="X141" i="3"/>
  <c r="AE139" i="3"/>
  <c r="AE140" i="3"/>
  <c r="AE141" i="3"/>
  <c r="AL139" i="3"/>
  <c r="AL140" i="3"/>
  <c r="AL141" i="3"/>
  <c r="C192" i="3"/>
  <c r="C193" i="3"/>
  <c r="C194" i="3"/>
  <c r="J192" i="3"/>
  <c r="J193" i="3"/>
  <c r="J194" i="3"/>
  <c r="Q192" i="3"/>
  <c r="Q193" i="3"/>
  <c r="Q194" i="3"/>
  <c r="X192" i="3"/>
  <c r="X193" i="3"/>
  <c r="X194" i="3"/>
  <c r="AE192" i="3"/>
  <c r="AE193" i="3"/>
  <c r="AE194" i="3"/>
  <c r="AL192" i="3"/>
  <c r="AL193" i="3"/>
  <c r="AL194" i="3"/>
  <c r="AL230" i="3"/>
  <c r="AM230" i="3"/>
  <c r="AL231" i="3"/>
  <c r="AM231" i="3"/>
  <c r="AL232" i="3"/>
  <c r="AM232" i="3"/>
  <c r="AL233" i="3"/>
  <c r="AM233" i="3"/>
  <c r="AL234" i="3"/>
  <c r="AM234" i="3"/>
  <c r="AL235" i="3"/>
  <c r="AM235" i="3"/>
  <c r="AL236" i="3"/>
  <c r="AM236" i="3"/>
  <c r="AL237" i="3"/>
  <c r="AM237" i="3"/>
  <c r="AL238" i="3"/>
  <c r="AM238" i="3"/>
  <c r="AL239" i="3"/>
  <c r="AM239" i="3"/>
  <c r="AL240" i="3"/>
  <c r="AM240" i="3"/>
  <c r="AL241" i="3"/>
  <c r="AM241" i="3"/>
  <c r="AL242" i="3"/>
  <c r="AM242" i="3"/>
  <c r="AL243" i="3"/>
  <c r="AM243" i="3"/>
  <c r="AL244" i="3"/>
  <c r="AM244" i="3"/>
  <c r="AL245" i="3"/>
  <c r="AM245" i="3"/>
  <c r="AL246" i="3"/>
  <c r="AM246" i="3"/>
  <c r="AL247" i="3"/>
  <c r="AM247" i="3"/>
  <c r="AL248" i="3"/>
  <c r="AM248" i="3"/>
  <c r="AL249" i="3"/>
  <c r="AM249" i="3"/>
  <c r="AL250" i="3"/>
  <c r="AM250" i="3"/>
  <c r="AL251" i="3"/>
  <c r="AM251" i="3"/>
  <c r="AL252" i="3"/>
  <c r="AM252" i="3"/>
  <c r="AL253" i="3"/>
  <c r="AM253" i="3"/>
  <c r="AL254" i="3"/>
  <c r="AM254" i="3"/>
  <c r="AL255" i="3"/>
  <c r="AM255" i="3"/>
  <c r="AL256" i="3"/>
  <c r="AM256" i="3"/>
  <c r="AL257" i="3"/>
  <c r="AM257" i="3"/>
  <c r="AL258" i="3"/>
  <c r="AM258" i="3"/>
  <c r="AL259" i="3"/>
  <c r="AM259" i="3"/>
  <c r="C103" i="3"/>
  <c r="F111" i="3" s="1"/>
  <c r="AU101" i="3" s="1"/>
  <c r="J103" i="3"/>
  <c r="Q103" i="3"/>
  <c r="T111" i="3" s="1"/>
  <c r="AU103" i="3" s="1"/>
  <c r="X103" i="3"/>
  <c r="AA111" i="3" s="1"/>
  <c r="AU104" i="3" s="1"/>
  <c r="AE103" i="3"/>
  <c r="AL103" i="3"/>
  <c r="C116" i="3"/>
  <c r="C117" i="3"/>
  <c r="C118" i="3"/>
  <c r="J116" i="3"/>
  <c r="J117" i="3"/>
  <c r="Q116" i="3"/>
  <c r="Q117" i="3"/>
  <c r="S103" i="3" s="1"/>
  <c r="Q118" i="3"/>
  <c r="T103" i="3" s="1"/>
  <c r="X116" i="3"/>
  <c r="X117" i="3"/>
  <c r="X118" i="3"/>
  <c r="AE116" i="3"/>
  <c r="AE117" i="3"/>
  <c r="AE118" i="3"/>
  <c r="AL116" i="3"/>
  <c r="AL117" i="3"/>
  <c r="AL118" i="3"/>
  <c r="AY209" i="3"/>
  <c r="C104" i="1"/>
  <c r="C105" i="1" s="1"/>
  <c r="C123" i="1"/>
  <c r="I123" i="1" s="1"/>
  <c r="C124" i="1"/>
  <c r="I124" i="1" s="1"/>
  <c r="C125" i="1"/>
  <c r="C126" i="1"/>
  <c r="I126" i="1" s="1"/>
  <c r="C127" i="1"/>
  <c r="I127" i="1" s="1"/>
  <c r="C128" i="1"/>
  <c r="C129" i="1"/>
  <c r="C130" i="1"/>
  <c r="I130" i="1" s="1"/>
  <c r="C131" i="1"/>
  <c r="I131" i="1" s="1"/>
  <c r="C132" i="1"/>
  <c r="I132" i="1" s="1"/>
  <c r="C133" i="1"/>
  <c r="C134" i="1"/>
  <c r="I134" i="1" s="1"/>
  <c r="C135" i="1"/>
  <c r="C136" i="1"/>
  <c r="C137" i="1"/>
  <c r="C138" i="1"/>
  <c r="I138" i="1" s="1"/>
  <c r="C139" i="1"/>
  <c r="I139" i="1" s="1"/>
  <c r="C140" i="1"/>
  <c r="I140" i="1" s="1"/>
  <c r="C141" i="1"/>
  <c r="C142" i="1"/>
  <c r="I142" i="1" s="1"/>
  <c r="C143" i="1"/>
  <c r="I143" i="1" s="1"/>
  <c r="C144" i="1"/>
  <c r="C145" i="1"/>
  <c r="C146" i="1"/>
  <c r="I146" i="1" s="1"/>
  <c r="C147" i="1"/>
  <c r="I147" i="1" s="1"/>
  <c r="C148" i="1"/>
  <c r="C149" i="1"/>
  <c r="C150" i="1"/>
  <c r="I150" i="1" s="1"/>
  <c r="C151" i="1"/>
  <c r="C152" i="1"/>
  <c r="I152" i="1" s="1"/>
  <c r="I103" i="1"/>
  <c r="C61" i="3"/>
  <c r="C57" i="3"/>
  <c r="C56" i="3"/>
  <c r="AL144" i="3"/>
  <c r="AE144" i="3"/>
  <c r="X144" i="3"/>
  <c r="Q144" i="3"/>
  <c r="T129" i="3" s="1"/>
  <c r="J144" i="3"/>
  <c r="C144" i="3"/>
  <c r="AL143" i="3"/>
  <c r="AE143" i="3"/>
  <c r="X143" i="3"/>
  <c r="Q143" i="3"/>
  <c r="S129" i="3" s="1"/>
  <c r="J143" i="3"/>
  <c r="C143" i="3"/>
  <c r="AL142" i="3"/>
  <c r="AE142" i="3"/>
  <c r="X142" i="3"/>
  <c r="Q142" i="3"/>
  <c r="J142" i="3"/>
  <c r="C142" i="3"/>
  <c r="C134" i="3"/>
  <c r="J134" i="3"/>
  <c r="Q134" i="3"/>
  <c r="X134" i="3"/>
  <c r="AE134" i="3"/>
  <c r="AL134" i="3"/>
  <c r="AL121" i="3"/>
  <c r="AE121" i="3"/>
  <c r="X121" i="3"/>
  <c r="Q121" i="3"/>
  <c r="J121" i="3"/>
  <c r="C121" i="3"/>
  <c r="AL120" i="3"/>
  <c r="AE120" i="3"/>
  <c r="X120" i="3"/>
  <c r="Q120" i="3"/>
  <c r="J120" i="3"/>
  <c r="C115" i="3"/>
  <c r="C120" i="3"/>
  <c r="AL119" i="3"/>
  <c r="AE119" i="3"/>
  <c r="X119" i="3"/>
  <c r="Q119" i="3"/>
  <c r="J119" i="3"/>
  <c r="C119" i="3"/>
  <c r="J118" i="3"/>
  <c r="AL115" i="3"/>
  <c r="AE115" i="3"/>
  <c r="X115" i="3"/>
  <c r="Q115" i="3"/>
  <c r="J115" i="3"/>
  <c r="J108" i="3"/>
  <c r="Q108" i="3"/>
  <c r="X108" i="3"/>
  <c r="AE108" i="3"/>
  <c r="AL108" i="3"/>
  <c r="AL113" i="3"/>
  <c r="AL114" i="3"/>
  <c r="C113" i="3"/>
  <c r="C114" i="3"/>
  <c r="J113" i="3"/>
  <c r="J114" i="3"/>
  <c r="Q113" i="3"/>
  <c r="Q114" i="3"/>
  <c r="X113" i="3"/>
  <c r="X114" i="3"/>
  <c r="AE113" i="3"/>
  <c r="AE114" i="3"/>
  <c r="C109" i="3"/>
  <c r="J109" i="3"/>
  <c r="Q109" i="3"/>
  <c r="X109" i="3"/>
  <c r="AE109" i="3"/>
  <c r="AL109" i="3"/>
  <c r="AL92" i="3"/>
  <c r="AE92" i="3"/>
  <c r="X92" i="3"/>
  <c r="Q92" i="3"/>
  <c r="T77" i="3" s="1"/>
  <c r="J92" i="3"/>
  <c r="C92" i="3"/>
  <c r="AL91" i="3"/>
  <c r="AE91" i="3"/>
  <c r="X91" i="3"/>
  <c r="Q91" i="3"/>
  <c r="S77" i="3" s="1"/>
  <c r="J91" i="3"/>
  <c r="C91" i="3"/>
  <c r="AL90" i="3"/>
  <c r="AE90" i="3"/>
  <c r="X90" i="3"/>
  <c r="Q90" i="3"/>
  <c r="J90" i="3"/>
  <c r="C90" i="3"/>
  <c r="C82" i="3"/>
  <c r="J82" i="3"/>
  <c r="Q82" i="3"/>
  <c r="X82" i="3"/>
  <c r="AE82" i="3"/>
  <c r="AL82" i="3"/>
  <c r="AL69" i="3"/>
  <c r="AE69" i="3"/>
  <c r="X69" i="3"/>
  <c r="Q69" i="3"/>
  <c r="J69" i="3"/>
  <c r="C69" i="3"/>
  <c r="AL68" i="3"/>
  <c r="AE68" i="3"/>
  <c r="X68" i="3"/>
  <c r="Q68" i="3"/>
  <c r="J68" i="3"/>
  <c r="C63" i="3"/>
  <c r="C68" i="3"/>
  <c r="AL67" i="3"/>
  <c r="AE67" i="3"/>
  <c r="X67" i="3"/>
  <c r="Q67" i="3"/>
  <c r="J67" i="3"/>
  <c r="C67" i="3"/>
  <c r="J66" i="3"/>
  <c r="AL63" i="3"/>
  <c r="AE63" i="3"/>
  <c r="X63" i="3"/>
  <c r="Q63" i="3"/>
  <c r="J63" i="3"/>
  <c r="J56" i="3"/>
  <c r="Q56" i="3"/>
  <c r="X56" i="3"/>
  <c r="AE56" i="3"/>
  <c r="AL56" i="3"/>
  <c r="AL61" i="3"/>
  <c r="AL62" i="3"/>
  <c r="C62" i="3"/>
  <c r="J61" i="3"/>
  <c r="J62" i="3"/>
  <c r="Q61" i="3"/>
  <c r="Q62" i="3"/>
  <c r="X61" i="3"/>
  <c r="X62" i="3"/>
  <c r="AE61" i="3"/>
  <c r="AE62" i="3"/>
  <c r="J57" i="3"/>
  <c r="Q57" i="3"/>
  <c r="X57" i="3"/>
  <c r="AE57" i="3"/>
  <c r="AL57" i="3"/>
  <c r="C161" i="3"/>
  <c r="C158" i="3" s="1"/>
  <c r="C162" i="3"/>
  <c r="C172" i="3"/>
  <c r="C168" i="3"/>
  <c r="C187" i="3"/>
  <c r="J187" i="3"/>
  <c r="Q187" i="3"/>
  <c r="X187" i="3"/>
  <c r="AE187" i="3"/>
  <c r="AL187" i="3"/>
  <c r="C195" i="3"/>
  <c r="C196" i="3"/>
  <c r="C197" i="3"/>
  <c r="J195" i="3"/>
  <c r="J196" i="3"/>
  <c r="Q195" i="3"/>
  <c r="Q196" i="3"/>
  <c r="S182" i="3" s="1"/>
  <c r="Q197" i="3"/>
  <c r="T182" i="3" s="1"/>
  <c r="X195" i="3"/>
  <c r="X196" i="3"/>
  <c r="X197" i="3"/>
  <c r="AE195" i="3"/>
  <c r="AE196" i="3"/>
  <c r="AE197" i="3"/>
  <c r="AL195" i="3"/>
  <c r="AL196" i="3"/>
  <c r="AL197" i="3"/>
  <c r="C166" i="3"/>
  <c r="C167" i="3"/>
  <c r="J161" i="3"/>
  <c r="J158" i="3" s="1"/>
  <c r="M166" i="3" s="1"/>
  <c r="AY155" i="3" s="1"/>
  <c r="J166" i="3"/>
  <c r="J167" i="3"/>
  <c r="J168" i="3"/>
  <c r="Q161" i="3"/>
  <c r="Q158" i="3" s="1"/>
  <c r="T166" i="3" s="1"/>
  <c r="AY156" i="3" s="1"/>
  <c r="Q166" i="3"/>
  <c r="Q167" i="3"/>
  <c r="Q168" i="3"/>
  <c r="X161" i="3"/>
  <c r="X158" i="3" s="1"/>
  <c r="X166" i="3"/>
  <c r="X167" i="3"/>
  <c r="X168" i="3"/>
  <c r="AE161" i="3"/>
  <c r="AE158" i="3" s="1"/>
  <c r="AE166" i="3"/>
  <c r="AE167" i="3"/>
  <c r="AE168" i="3"/>
  <c r="AL161" i="3"/>
  <c r="AL166" i="3"/>
  <c r="AL167" i="3"/>
  <c r="AL168" i="3"/>
  <c r="C173" i="3"/>
  <c r="C174" i="3"/>
  <c r="J162" i="3"/>
  <c r="J172" i="3"/>
  <c r="J173" i="3"/>
  <c r="J174" i="3"/>
  <c r="Q162" i="3"/>
  <c r="Q172" i="3"/>
  <c r="Q173" i="3"/>
  <c r="Q174" i="3"/>
  <c r="X162" i="3"/>
  <c r="X172" i="3"/>
  <c r="X173" i="3"/>
  <c r="X174" i="3"/>
  <c r="AE162" i="3"/>
  <c r="AE172" i="3"/>
  <c r="AE173" i="3"/>
  <c r="AE174" i="3"/>
  <c r="AL162" i="3"/>
  <c r="AL172" i="3"/>
  <c r="AL173" i="3"/>
  <c r="AL174" i="3"/>
  <c r="J197" i="3"/>
  <c r="J171" i="3"/>
  <c r="D81" i="1"/>
  <c r="D71" i="1"/>
  <c r="D61" i="1"/>
  <c r="F20" i="1"/>
  <c r="C253" i="3" l="1"/>
  <c r="C242" i="3"/>
  <c r="C254" i="3" s="1"/>
  <c r="G254" i="3" s="1"/>
  <c r="K254" i="3" s="1"/>
  <c r="AP248" i="3"/>
  <c r="AP259" i="3"/>
  <c r="AP253" i="3"/>
  <c r="AP247" i="3"/>
  <c r="AP235" i="3"/>
  <c r="AP258" i="3"/>
  <c r="AP252" i="3"/>
  <c r="AP246" i="3"/>
  <c r="AP240" i="3"/>
  <c r="AP234" i="3"/>
  <c r="AP257" i="3"/>
  <c r="AP251" i="3"/>
  <c r="AP245" i="3"/>
  <c r="AP239" i="3"/>
  <c r="AP233" i="3"/>
  <c r="AP256" i="3"/>
  <c r="AP250" i="3"/>
  <c r="AP244" i="3"/>
  <c r="AP238" i="3"/>
  <c r="AP232" i="3"/>
  <c r="AP241" i="3"/>
  <c r="AP255" i="3"/>
  <c r="AP249" i="3"/>
  <c r="AP243" i="3"/>
  <c r="AP237" i="3"/>
  <c r="AP231" i="3"/>
  <c r="AP254" i="3"/>
  <c r="AP242" i="3"/>
  <c r="AP230" i="3"/>
  <c r="AP236" i="3"/>
  <c r="Z110" i="8"/>
  <c r="AE110" i="8" s="1"/>
  <c r="AD110" i="8"/>
  <c r="Y108" i="8"/>
  <c r="AD108" i="8" s="1"/>
  <c r="Y109" i="8"/>
  <c r="J53" i="3"/>
  <c r="M61" i="3" s="1"/>
  <c r="AY50" i="3" s="1"/>
  <c r="BE261" i="3"/>
  <c r="G93" i="4" s="1"/>
  <c r="BD261" i="3"/>
  <c r="G99" i="4" s="1"/>
  <c r="D168" i="1"/>
  <c r="G167" i="1"/>
  <c r="D83" i="1"/>
  <c r="D73" i="1"/>
  <c r="H68" i="1"/>
  <c r="C36" i="3"/>
  <c r="C35" i="3"/>
  <c r="C40" i="3"/>
  <c r="C39" i="3"/>
  <c r="C38" i="3"/>
  <c r="C30" i="3"/>
  <c r="C37" i="3"/>
  <c r="Q53" i="3"/>
  <c r="T61" i="3" s="1"/>
  <c r="AY51" i="3" s="1"/>
  <c r="Q36" i="3"/>
  <c r="Q39" i="3"/>
  <c r="Q40" i="3"/>
  <c r="Q37" i="3"/>
  <c r="Q38" i="3"/>
  <c r="Q35" i="3"/>
  <c r="Q30" i="3"/>
  <c r="AH183" i="3"/>
  <c r="C184" i="3"/>
  <c r="F184" i="3" s="1"/>
  <c r="J35" i="3"/>
  <c r="J143" i="1"/>
  <c r="I125" i="1"/>
  <c r="K51" i="3"/>
  <c r="AM103" i="3"/>
  <c r="AP111" i="3" s="1"/>
  <c r="AV106" i="3" s="1"/>
  <c r="AE184" i="3"/>
  <c r="AH192" i="3" s="1"/>
  <c r="AY184" i="3" s="1"/>
  <c r="X105" i="3"/>
  <c r="AA113" i="3" s="1"/>
  <c r="AY104" i="3" s="1"/>
  <c r="AA103" i="3"/>
  <c r="Q184" i="3"/>
  <c r="T192" i="3" s="1"/>
  <c r="AY182" i="3" s="1"/>
  <c r="AA183" i="3"/>
  <c r="I136" i="1"/>
  <c r="J131" i="3"/>
  <c r="M131" i="3" s="1"/>
  <c r="F71" i="1"/>
  <c r="I149" i="1"/>
  <c r="J139" i="1"/>
  <c r="I151" i="1"/>
  <c r="I129" i="1"/>
  <c r="C43" i="3"/>
  <c r="I145" i="1"/>
  <c r="I128" i="1"/>
  <c r="I104" i="1"/>
  <c r="J104" i="1"/>
  <c r="J123" i="1"/>
  <c r="G104" i="1"/>
  <c r="I148" i="1"/>
  <c r="I137" i="1"/>
  <c r="E103" i="3"/>
  <c r="J127" i="1"/>
  <c r="T183" i="3"/>
  <c r="D183" i="3"/>
  <c r="S183" i="3"/>
  <c r="AG183" i="3"/>
  <c r="AA158" i="3"/>
  <c r="AF183" i="3"/>
  <c r="Y103" i="3"/>
  <c r="C106" i="1"/>
  <c r="C107" i="1" s="1"/>
  <c r="I105" i="1"/>
  <c r="I144" i="1"/>
  <c r="I135" i="1"/>
  <c r="J151" i="1"/>
  <c r="J135" i="1"/>
  <c r="AG130" i="3"/>
  <c r="I133" i="1"/>
  <c r="C131" i="3"/>
  <c r="E131" i="3" s="1"/>
  <c r="AO156" i="3"/>
  <c r="I141" i="1"/>
  <c r="F130" i="3"/>
  <c r="J147" i="1"/>
  <c r="J131" i="1"/>
  <c r="AE53" i="3"/>
  <c r="AE52" i="3" s="1"/>
  <c r="AE131" i="3"/>
  <c r="AH131" i="3" s="1"/>
  <c r="D130" i="3"/>
  <c r="C42" i="3"/>
  <c r="R183" i="3"/>
  <c r="E130" i="3"/>
  <c r="L78" i="3"/>
  <c r="C41" i="3"/>
  <c r="B65" i="1"/>
  <c r="H65" i="1" s="1"/>
  <c r="M183" i="3"/>
  <c r="B75" i="1"/>
  <c r="H75" i="1" s="1"/>
  <c r="L183" i="3"/>
  <c r="K183" i="3"/>
  <c r="J184" i="3"/>
  <c r="J182" i="3" s="1"/>
  <c r="F183" i="3"/>
  <c r="AM78" i="3"/>
  <c r="AP78" i="3" s="1"/>
  <c r="F81" i="1"/>
  <c r="AE79" i="3"/>
  <c r="AH79" i="3" s="1"/>
  <c r="AM156" i="3"/>
  <c r="AP156" i="3" s="1"/>
  <c r="Z183" i="3"/>
  <c r="K78" i="3"/>
  <c r="C27" i="3"/>
  <c r="X79" i="3"/>
  <c r="AA87" i="3" s="1"/>
  <c r="AY78" i="3" s="1"/>
  <c r="Y183" i="3"/>
  <c r="E183" i="3"/>
  <c r="AH130" i="3"/>
  <c r="J31" i="3"/>
  <c r="B69" i="1"/>
  <c r="H69" i="1" s="1"/>
  <c r="AN156" i="3"/>
  <c r="F61" i="1"/>
  <c r="X131" i="3"/>
  <c r="X129" i="3" s="1"/>
  <c r="J79" i="3"/>
  <c r="L79" i="3" s="1"/>
  <c r="AF130" i="3"/>
  <c r="F78" i="3"/>
  <c r="Q43" i="3"/>
  <c r="B77" i="1"/>
  <c r="H77" i="1" s="1"/>
  <c r="Y130" i="3"/>
  <c r="AL79" i="3"/>
  <c r="AO87" i="3" s="1"/>
  <c r="AY80" i="3" s="1"/>
  <c r="AL158" i="3"/>
  <c r="AO166" i="3" s="1"/>
  <c r="AY159" i="3" s="1"/>
  <c r="C79" i="3"/>
  <c r="C77" i="3" s="1"/>
  <c r="AA130" i="3"/>
  <c r="AO78" i="3"/>
  <c r="AA78" i="3"/>
  <c r="E78" i="3"/>
  <c r="Q41" i="3"/>
  <c r="B76" i="1"/>
  <c r="H76" i="1" s="1"/>
  <c r="AL53" i="3"/>
  <c r="AN53" i="3" s="1"/>
  <c r="X184" i="3"/>
  <c r="X182" i="3" s="1"/>
  <c r="Y182" i="3" s="1"/>
  <c r="Z130" i="3"/>
  <c r="AN78" i="3"/>
  <c r="Z78" i="3"/>
  <c r="D78" i="3"/>
  <c r="F103" i="3"/>
  <c r="L130" i="3"/>
  <c r="Q31" i="3"/>
  <c r="B79" i="1"/>
  <c r="H79" i="1" s="1"/>
  <c r="H58" i="1"/>
  <c r="B70" i="1"/>
  <c r="H70" i="1" s="1"/>
  <c r="B78" i="1"/>
  <c r="H78" i="1" s="1"/>
  <c r="B80" i="1"/>
  <c r="H80" i="1" s="1"/>
  <c r="Y78" i="3"/>
  <c r="M78" i="3"/>
  <c r="J43" i="3"/>
  <c r="J38" i="3"/>
  <c r="J36" i="3"/>
  <c r="B67" i="1"/>
  <c r="H67" i="1" s="1"/>
  <c r="C53" i="3"/>
  <c r="D53" i="3" s="1"/>
  <c r="B66" i="1"/>
  <c r="H66" i="1" s="1"/>
  <c r="J30" i="3"/>
  <c r="J37" i="3"/>
  <c r="J42" i="3"/>
  <c r="J41" i="3"/>
  <c r="J40" i="3"/>
  <c r="AA51" i="3"/>
  <c r="AE105" i="3"/>
  <c r="AH113" i="3" s="1"/>
  <c r="AY105" i="3" s="1"/>
  <c r="AO51" i="3"/>
  <c r="C105" i="3"/>
  <c r="D105" i="3" s="1"/>
  <c r="K130" i="3"/>
  <c r="AL131" i="3"/>
  <c r="AO131" i="3" s="1"/>
  <c r="Q79" i="3"/>
  <c r="R79" i="3" s="1"/>
  <c r="K103" i="3"/>
  <c r="M156" i="3"/>
  <c r="N164" i="3" s="1"/>
  <c r="AV155" i="3" s="1"/>
  <c r="AG103" i="3"/>
  <c r="J105" i="3"/>
  <c r="M113" i="3" s="1"/>
  <c r="AY102" i="3" s="1"/>
  <c r="L103" i="3"/>
  <c r="L51" i="3"/>
  <c r="G156" i="3"/>
  <c r="R78" i="3"/>
  <c r="M111" i="3"/>
  <c r="AU102" i="3" s="1"/>
  <c r="F51" i="3"/>
  <c r="J27" i="3"/>
  <c r="Z51" i="3"/>
  <c r="AH78" i="3"/>
  <c r="G19" i="1"/>
  <c r="Q27" i="3" s="1"/>
  <c r="T35" i="3" s="1"/>
  <c r="AC26" i="3" s="1"/>
  <c r="Y51" i="3"/>
  <c r="AG78" i="3"/>
  <c r="Q105" i="3"/>
  <c r="S105" i="3" s="1"/>
  <c r="R103" i="3"/>
  <c r="U111" i="3" s="1"/>
  <c r="AV103" i="3" s="1"/>
  <c r="AN103" i="3"/>
  <c r="Q131" i="3"/>
  <c r="T139" i="3" s="1"/>
  <c r="AY129" i="3" s="1"/>
  <c r="AO130" i="3"/>
  <c r="AF78" i="3"/>
  <c r="AN51" i="3"/>
  <c r="AN130" i="3"/>
  <c r="T130" i="3"/>
  <c r="T78" i="3"/>
  <c r="Z103" i="3"/>
  <c r="R51" i="3"/>
  <c r="U51" i="3" s="1"/>
  <c r="AM130" i="3"/>
  <c r="AP138" i="3" s="1"/>
  <c r="AX132" i="3" s="1"/>
  <c r="S130" i="3"/>
  <c r="S78" i="3"/>
  <c r="X53" i="3"/>
  <c r="Z53" i="3" s="1"/>
  <c r="R130" i="3"/>
  <c r="AW81" i="3"/>
  <c r="AU87" i="3" s="1"/>
  <c r="AP210" i="3" s="1"/>
  <c r="AW133" i="3"/>
  <c r="AU139" i="3" s="1"/>
  <c r="AP211" i="3" s="1"/>
  <c r="AO103" i="3"/>
  <c r="AO111" i="3"/>
  <c r="AU106" i="3" s="1"/>
  <c r="AH51" i="3"/>
  <c r="AO59" i="3"/>
  <c r="AU54" i="3" s="1"/>
  <c r="AU55" i="3" s="1"/>
  <c r="AU60" i="3" s="1"/>
  <c r="AF103" i="3"/>
  <c r="D158" i="3"/>
  <c r="Q157" i="3"/>
  <c r="R157" i="3" s="1"/>
  <c r="AL105" i="3"/>
  <c r="AN105" i="3" s="1"/>
  <c r="AG51" i="3"/>
  <c r="E51" i="3"/>
  <c r="D103" i="3"/>
  <c r="AH111" i="3"/>
  <c r="AU105" i="3" s="1"/>
  <c r="G164" i="3"/>
  <c r="AV154" i="3" s="1"/>
  <c r="AF51" i="3"/>
  <c r="D51" i="3"/>
  <c r="M130" i="3"/>
  <c r="M158" i="3"/>
  <c r="AH103" i="3"/>
  <c r="J157" i="3"/>
  <c r="M165" i="3" s="1"/>
  <c r="AW155" i="3" s="1"/>
  <c r="T158" i="3"/>
  <c r="AM51" i="3"/>
  <c r="AP51" i="3" s="1"/>
  <c r="G114" i="4"/>
  <c r="H104" i="1"/>
  <c r="AY211" i="3" s="1"/>
  <c r="H103" i="1"/>
  <c r="AD253" i="3"/>
  <c r="AN253" i="3" s="1"/>
  <c r="AD245" i="3"/>
  <c r="AD241" i="3"/>
  <c r="AN241" i="3" s="1"/>
  <c r="AD237" i="3"/>
  <c r="AN237" i="3" s="1"/>
  <c r="AD233" i="3"/>
  <c r="AN233" i="3" s="1"/>
  <c r="AD258" i="3"/>
  <c r="AN258" i="3" s="1"/>
  <c r="AW186" i="3"/>
  <c r="AU192" i="3" s="1"/>
  <c r="BD173" i="3" s="1"/>
  <c r="AD256" i="3"/>
  <c r="AN256" i="3" s="1"/>
  <c r="AD252" i="3"/>
  <c r="AN252" i="3" s="1"/>
  <c r="AD248" i="3"/>
  <c r="AN248" i="3" s="1"/>
  <c r="AD244" i="3"/>
  <c r="AN244" i="3" s="1"/>
  <c r="AD240" i="3"/>
  <c r="AN240" i="3" s="1"/>
  <c r="AD232" i="3"/>
  <c r="AN232" i="3" s="1"/>
  <c r="AD257" i="3"/>
  <c r="AD254" i="3"/>
  <c r="AN254" i="3" s="1"/>
  <c r="AD246" i="3"/>
  <c r="AN246" i="3" s="1"/>
  <c r="AD242" i="3"/>
  <c r="AN242" i="3" s="1"/>
  <c r="AD238" i="3"/>
  <c r="AN238" i="3" s="1"/>
  <c r="AD234" i="3"/>
  <c r="AN234" i="3" s="1"/>
  <c r="AD230" i="3"/>
  <c r="AN230" i="3" s="1"/>
  <c r="AD259" i="3"/>
  <c r="AN259" i="3" s="1"/>
  <c r="AD255" i="3"/>
  <c r="AN255" i="3" s="1"/>
  <c r="AD247" i="3"/>
  <c r="AN247" i="3" s="1"/>
  <c r="AD239" i="3"/>
  <c r="AN239" i="3" s="1"/>
  <c r="AD231" i="3"/>
  <c r="AN231" i="3" s="1"/>
  <c r="AA166" i="3"/>
  <c r="AY157" i="3" s="1"/>
  <c r="Z158" i="3"/>
  <c r="S158" i="3"/>
  <c r="AU160" i="3"/>
  <c r="AU165" i="3" s="1"/>
  <c r="L158" i="3"/>
  <c r="AO192" i="3"/>
  <c r="AY185" i="3" s="1"/>
  <c r="AP184" i="3"/>
  <c r="AL182" i="3"/>
  <c r="AN184" i="3"/>
  <c r="AO184" i="3"/>
  <c r="AM184" i="3"/>
  <c r="AP192" i="3" s="1"/>
  <c r="AZ185" i="3" s="1"/>
  <c r="AP183" i="3"/>
  <c r="AP191" i="3"/>
  <c r="AX185" i="3" s="1"/>
  <c r="AO259" i="3"/>
  <c r="AO237" i="3"/>
  <c r="AO245" i="3"/>
  <c r="AO240" i="3"/>
  <c r="AG158" i="3"/>
  <c r="AH166" i="3"/>
  <c r="AY158" i="3" s="1"/>
  <c r="AH158" i="3"/>
  <c r="AF158" i="3"/>
  <c r="AE157" i="3"/>
  <c r="AI164" i="3"/>
  <c r="AV158" i="3" s="1"/>
  <c r="AI156" i="3"/>
  <c r="AO239" i="3"/>
  <c r="AO252" i="3"/>
  <c r="AD236" i="3"/>
  <c r="AN236" i="3" s="1"/>
  <c r="AO248" i="3"/>
  <c r="AO246" i="3"/>
  <c r="AO232" i="3"/>
  <c r="AB164" i="3"/>
  <c r="AV157" i="3" s="1"/>
  <c r="AB156" i="3"/>
  <c r="Y158" i="3"/>
  <c r="AO256" i="3"/>
  <c r="AO244" i="3"/>
  <c r="AO254" i="3"/>
  <c r="AO231" i="3"/>
  <c r="X157" i="3"/>
  <c r="AO253" i="3"/>
  <c r="AO230" i="3"/>
  <c r="AD251" i="3"/>
  <c r="AN251" i="3" s="1"/>
  <c r="AD235" i="3"/>
  <c r="AN235" i="3" s="1"/>
  <c r="U156" i="3"/>
  <c r="U164" i="3"/>
  <c r="AV156" i="3" s="1"/>
  <c r="R158" i="3"/>
  <c r="L53" i="3"/>
  <c r="AO255" i="3"/>
  <c r="AD250" i="3"/>
  <c r="AN250" i="3" s="1"/>
  <c r="AD243" i="3"/>
  <c r="K158" i="3"/>
  <c r="AD249" i="3"/>
  <c r="AO258" i="3"/>
  <c r="M103" i="3"/>
  <c r="AO241" i="3"/>
  <c r="AO233" i="3"/>
  <c r="M51" i="3"/>
  <c r="F171" i="3"/>
  <c r="AS235" i="3"/>
  <c r="AS251" i="3"/>
  <c r="F158" i="3"/>
  <c r="E158" i="3"/>
  <c r="F166" i="3"/>
  <c r="AY154" i="3" s="1"/>
  <c r="C157" i="3"/>
  <c r="G105" i="1" l="1"/>
  <c r="J105" i="1"/>
  <c r="AF212" i="3"/>
  <c r="C25" i="3"/>
  <c r="D25" i="3" s="1"/>
  <c r="D27" i="3"/>
  <c r="Z109" i="8"/>
  <c r="AE109" i="8" s="1"/>
  <c r="AD109" i="8"/>
  <c r="Y112" i="8"/>
  <c r="J52" i="3"/>
  <c r="L52" i="3" s="1"/>
  <c r="K53" i="3"/>
  <c r="M53" i="3"/>
  <c r="AU236" i="3"/>
  <c r="AX236" i="3" s="1"/>
  <c r="AZ236" i="3" s="1"/>
  <c r="AU230" i="3"/>
  <c r="AX230" i="3" s="1"/>
  <c r="AZ230" i="3" s="1"/>
  <c r="AU240" i="3"/>
  <c r="AX240" i="3" s="1"/>
  <c r="AZ240" i="3" s="1"/>
  <c r="AU237" i="3"/>
  <c r="AX237" i="3" s="1"/>
  <c r="AZ237" i="3" s="1"/>
  <c r="AU235" i="3"/>
  <c r="AX235" i="3" s="1"/>
  <c r="AZ235" i="3" s="1"/>
  <c r="AU234" i="3"/>
  <c r="AX234" i="3" s="1"/>
  <c r="AZ234" i="3" s="1"/>
  <c r="AU244" i="3"/>
  <c r="AX244" i="3" s="1"/>
  <c r="AZ244" i="3" s="1"/>
  <c r="AU241" i="3"/>
  <c r="AX241" i="3" s="1"/>
  <c r="AZ241" i="3" s="1"/>
  <c r="AU238" i="3"/>
  <c r="AX238" i="3" s="1"/>
  <c r="AZ238" i="3" s="1"/>
  <c r="AU251" i="3"/>
  <c r="AX251" i="3" s="1"/>
  <c r="AZ251" i="3" s="1"/>
  <c r="AU248" i="3"/>
  <c r="AX248" i="3" s="1"/>
  <c r="AZ248" i="3" s="1"/>
  <c r="AU231" i="3"/>
  <c r="AX231" i="3" s="1"/>
  <c r="AZ231" i="3" s="1"/>
  <c r="AU242" i="3"/>
  <c r="AX242" i="3" s="1"/>
  <c r="AZ242" i="3" s="1"/>
  <c r="AU252" i="3"/>
  <c r="AX252" i="3" s="1"/>
  <c r="AZ252" i="3" s="1"/>
  <c r="AU253" i="3"/>
  <c r="AX253" i="3" s="1"/>
  <c r="AZ253" i="3" s="1"/>
  <c r="AU256" i="3"/>
  <c r="AX256" i="3" s="1"/>
  <c r="AZ256" i="3" s="1"/>
  <c r="AU246" i="3"/>
  <c r="AX246" i="3" s="1"/>
  <c r="AZ246" i="3" s="1"/>
  <c r="AU247" i="3"/>
  <c r="AX247" i="3" s="1"/>
  <c r="AZ247" i="3" s="1"/>
  <c r="AU254" i="3"/>
  <c r="AX254" i="3" s="1"/>
  <c r="AZ254" i="3" s="1"/>
  <c r="AU239" i="3"/>
  <c r="AX239" i="3" s="1"/>
  <c r="AZ239" i="3" s="1"/>
  <c r="AU258" i="3"/>
  <c r="AX258" i="3" s="1"/>
  <c r="AZ258" i="3" s="1"/>
  <c r="AU255" i="3"/>
  <c r="AX255" i="3" s="1"/>
  <c r="AZ255" i="3" s="1"/>
  <c r="AU250" i="3"/>
  <c r="AX250" i="3" s="1"/>
  <c r="AZ250" i="3" s="1"/>
  <c r="AU259" i="3"/>
  <c r="AX259" i="3" s="1"/>
  <c r="AZ259" i="3" s="1"/>
  <c r="AU232" i="3"/>
  <c r="AX232" i="3" s="1"/>
  <c r="AZ232" i="3" s="1"/>
  <c r="AU233" i="3"/>
  <c r="AX233" i="3" s="1"/>
  <c r="AZ233" i="3" s="1"/>
  <c r="BD181" i="3"/>
  <c r="D169" i="1"/>
  <c r="G168" i="1"/>
  <c r="AG184" i="3"/>
  <c r="S53" i="3"/>
  <c r="AL227" i="3"/>
  <c r="AL229" i="3"/>
  <c r="AL225" i="3"/>
  <c r="AL226" i="3"/>
  <c r="AL228" i="3"/>
  <c r="T53" i="3"/>
  <c r="Q52" i="3"/>
  <c r="S52" i="3" s="1"/>
  <c r="R53" i="3"/>
  <c r="U61" i="3" s="1"/>
  <c r="AZ51" i="3" s="1"/>
  <c r="M192" i="3"/>
  <c r="AY181" i="3" s="1"/>
  <c r="F27" i="3"/>
  <c r="J129" i="3"/>
  <c r="M137" i="3" s="1"/>
  <c r="AU128" i="3" s="1"/>
  <c r="T184" i="3"/>
  <c r="M139" i="3"/>
  <c r="AY128" i="3" s="1"/>
  <c r="F192" i="3"/>
  <c r="AY180" i="3" s="1"/>
  <c r="E79" i="3"/>
  <c r="F61" i="3"/>
  <c r="AY49" i="3" s="1"/>
  <c r="E53" i="3"/>
  <c r="X77" i="3"/>
  <c r="Y77" i="3" s="1"/>
  <c r="Z79" i="3"/>
  <c r="C52" i="3"/>
  <c r="E52" i="3" s="1"/>
  <c r="C182" i="3"/>
  <c r="E182" i="3" s="1"/>
  <c r="AE104" i="3"/>
  <c r="AH112" i="3" s="1"/>
  <c r="AW105" i="3" s="1"/>
  <c r="AB183" i="3"/>
  <c r="Q182" i="3"/>
  <c r="T190" i="3" s="1"/>
  <c r="AU182" i="3" s="1"/>
  <c r="D184" i="3"/>
  <c r="AN158" i="3"/>
  <c r="G86" i="3"/>
  <c r="AX75" i="3" s="1"/>
  <c r="AH61" i="3"/>
  <c r="AY53" i="3" s="1"/>
  <c r="AO158" i="3"/>
  <c r="E184" i="3"/>
  <c r="F53" i="3"/>
  <c r="F64" i="3" s="1"/>
  <c r="L131" i="3"/>
  <c r="AI191" i="3"/>
  <c r="AX184" i="3" s="1"/>
  <c r="AE182" i="3"/>
  <c r="AH182" i="3" s="1"/>
  <c r="N156" i="3"/>
  <c r="L184" i="3"/>
  <c r="AH105" i="3"/>
  <c r="AF105" i="3"/>
  <c r="AG105" i="3"/>
  <c r="AA192" i="3"/>
  <c r="AY183" i="3" s="1"/>
  <c r="Z105" i="3"/>
  <c r="AA105" i="3"/>
  <c r="X104" i="3"/>
  <c r="AA104" i="3" s="1"/>
  <c r="Y105" i="3"/>
  <c r="AE129" i="3"/>
  <c r="AG129" i="3" s="1"/>
  <c r="AH139" i="3"/>
  <c r="AY131" i="3" s="1"/>
  <c r="D131" i="3"/>
  <c r="C129" i="3"/>
  <c r="E129" i="3" s="1"/>
  <c r="AM158" i="3"/>
  <c r="AP166" i="3" s="1"/>
  <c r="AZ159" i="3" s="1"/>
  <c r="AF184" i="3"/>
  <c r="Y79" i="3"/>
  <c r="AP158" i="3"/>
  <c r="AF79" i="3"/>
  <c r="AL157" i="3"/>
  <c r="AO165" i="3" s="1"/>
  <c r="AW159" i="3" s="1"/>
  <c r="N78" i="3"/>
  <c r="Y184" i="3"/>
  <c r="AH53" i="3"/>
  <c r="F131" i="3"/>
  <c r="AN79" i="3"/>
  <c r="AG53" i="3"/>
  <c r="AA139" i="3"/>
  <c r="AY130" i="3" s="1"/>
  <c r="K131" i="3"/>
  <c r="F139" i="3"/>
  <c r="AY127" i="3" s="1"/>
  <c r="AF53" i="3"/>
  <c r="Z131" i="3"/>
  <c r="AP103" i="3"/>
  <c r="AP79" i="3"/>
  <c r="F66" i="3"/>
  <c r="AO53" i="3"/>
  <c r="AL52" i="3"/>
  <c r="AP52" i="3" s="1"/>
  <c r="AB191" i="3"/>
  <c r="AX183" i="3" s="1"/>
  <c r="AH87" i="3"/>
  <c r="AY79" i="3" s="1"/>
  <c r="G191" i="3"/>
  <c r="AX180" i="3" s="1"/>
  <c r="AG79" i="3"/>
  <c r="I106" i="1"/>
  <c r="AP53" i="3"/>
  <c r="AE77" i="3"/>
  <c r="AH85" i="3" s="1"/>
  <c r="AU79" i="3" s="1"/>
  <c r="U103" i="3"/>
  <c r="C26" i="3"/>
  <c r="D26" i="3" s="1"/>
  <c r="G183" i="3"/>
  <c r="AF131" i="3"/>
  <c r="AH184" i="3"/>
  <c r="R184" i="3"/>
  <c r="AO79" i="3"/>
  <c r="S184" i="3"/>
  <c r="N183" i="3"/>
  <c r="N86" i="3"/>
  <c r="AX76" i="3" s="1"/>
  <c r="X52" i="3"/>
  <c r="AA60" i="3" s="1"/>
  <c r="AW52" i="3" s="1"/>
  <c r="Y53" i="3"/>
  <c r="AM53" i="3"/>
  <c r="AP61" i="3" s="1"/>
  <c r="AZ54" i="3" s="1"/>
  <c r="AA53" i="3"/>
  <c r="AB78" i="3"/>
  <c r="M87" i="3"/>
  <c r="AY76" i="3" s="1"/>
  <c r="AP86" i="3"/>
  <c r="AX80" i="3" s="1"/>
  <c r="AI183" i="3"/>
  <c r="K79" i="3"/>
  <c r="AM79" i="3"/>
  <c r="AP87" i="3" s="1"/>
  <c r="AZ80" i="3" s="1"/>
  <c r="M79" i="3"/>
  <c r="AP164" i="3"/>
  <c r="AV159" i="3" s="1"/>
  <c r="AV160" i="3" s="1"/>
  <c r="AV165" i="3" s="1"/>
  <c r="AW165" i="3" s="1"/>
  <c r="BF172" i="3" s="1"/>
  <c r="BF180" i="3" s="1"/>
  <c r="U191" i="3"/>
  <c r="AX182" i="3" s="1"/>
  <c r="N191" i="3"/>
  <c r="AX181" i="3" s="1"/>
  <c r="AB86" i="3"/>
  <c r="AX78" i="3" s="1"/>
  <c r="U183" i="3"/>
  <c r="AA131" i="3"/>
  <c r="Y131" i="3"/>
  <c r="AB103" i="3"/>
  <c r="F35" i="3"/>
  <c r="AC24" i="3" s="1"/>
  <c r="AA79" i="3"/>
  <c r="F87" i="3"/>
  <c r="AY75" i="3" s="1"/>
  <c r="M184" i="3"/>
  <c r="AO61" i="3"/>
  <c r="AY54" i="3" s="1"/>
  <c r="AL77" i="3"/>
  <c r="AN77" i="3" s="1"/>
  <c r="J77" i="3"/>
  <c r="K77" i="3" s="1"/>
  <c r="K184" i="3"/>
  <c r="G130" i="3"/>
  <c r="L27" i="3"/>
  <c r="AB130" i="3"/>
  <c r="N111" i="3"/>
  <c r="AV102" i="3" s="1"/>
  <c r="T113" i="3"/>
  <c r="AY103" i="3" s="1"/>
  <c r="Z184" i="3"/>
  <c r="AG131" i="3"/>
  <c r="T105" i="3"/>
  <c r="AB138" i="3"/>
  <c r="AX130" i="3" s="1"/>
  <c r="AA184" i="3"/>
  <c r="G78" i="3"/>
  <c r="AA61" i="3"/>
  <c r="AY52" i="3" s="1"/>
  <c r="G138" i="3"/>
  <c r="AX127" i="3" s="1"/>
  <c r="G103" i="3"/>
  <c r="E27" i="3"/>
  <c r="AP59" i="3"/>
  <c r="AV54" i="3" s="1"/>
  <c r="Z182" i="3"/>
  <c r="N138" i="3"/>
  <c r="AX128" i="3" s="1"/>
  <c r="F79" i="3"/>
  <c r="AI138" i="3"/>
  <c r="AX131" i="3" s="1"/>
  <c r="AP105" i="3"/>
  <c r="Q104" i="3"/>
  <c r="T112" i="3" s="1"/>
  <c r="AW103" i="3" s="1"/>
  <c r="R105" i="3"/>
  <c r="D79" i="3"/>
  <c r="AO105" i="3"/>
  <c r="AB111" i="3"/>
  <c r="AV104" i="3" s="1"/>
  <c r="D77" i="3"/>
  <c r="F85" i="3"/>
  <c r="AU75" i="3" s="1"/>
  <c r="E77" i="3"/>
  <c r="F77" i="3"/>
  <c r="AI130" i="3"/>
  <c r="I107" i="1"/>
  <c r="C108" i="1"/>
  <c r="S157" i="3"/>
  <c r="AI103" i="3"/>
  <c r="N130" i="3"/>
  <c r="Q77" i="3"/>
  <c r="T85" i="3" s="1"/>
  <c r="AU77" i="3" s="1"/>
  <c r="T87" i="3"/>
  <c r="AY77" i="3" s="1"/>
  <c r="N59" i="3"/>
  <c r="AV50" i="3" s="1"/>
  <c r="T157" i="3"/>
  <c r="G111" i="3"/>
  <c r="AV101" i="3" s="1"/>
  <c r="S79" i="3"/>
  <c r="R27" i="3"/>
  <c r="T79" i="3"/>
  <c r="AI78" i="3"/>
  <c r="Q25" i="3"/>
  <c r="S25" i="3" s="1"/>
  <c r="T27" i="3"/>
  <c r="J26" i="3"/>
  <c r="K27" i="3"/>
  <c r="AP131" i="3"/>
  <c r="AP130" i="3"/>
  <c r="AB51" i="3"/>
  <c r="F105" i="3"/>
  <c r="AM131" i="3"/>
  <c r="AP139" i="3" s="1"/>
  <c r="AZ132" i="3" s="1"/>
  <c r="E105" i="3"/>
  <c r="U138" i="3"/>
  <c r="AX129" i="3" s="1"/>
  <c r="K157" i="3"/>
  <c r="U59" i="3"/>
  <c r="AV51" i="3" s="1"/>
  <c r="AI86" i="3"/>
  <c r="AX79" i="3" s="1"/>
  <c r="F118" i="3"/>
  <c r="C104" i="3"/>
  <c r="L157" i="3"/>
  <c r="AO139" i="3"/>
  <c r="AY132" i="3" s="1"/>
  <c r="Q129" i="3"/>
  <c r="T137" i="3" s="1"/>
  <c r="AU129" i="3" s="1"/>
  <c r="AL129" i="3"/>
  <c r="AO129" i="3" s="1"/>
  <c r="AN257" i="3"/>
  <c r="M157" i="3"/>
  <c r="F113" i="3"/>
  <c r="AY101" i="3" s="1"/>
  <c r="AN131" i="3"/>
  <c r="S131" i="3"/>
  <c r="T131" i="3"/>
  <c r="U130" i="3"/>
  <c r="R131" i="3"/>
  <c r="AM105" i="3"/>
  <c r="AP113" i="3" s="1"/>
  <c r="AZ106" i="3" s="1"/>
  <c r="G166" i="3"/>
  <c r="AZ154" i="3" s="1"/>
  <c r="AU107" i="3"/>
  <c r="AU112" i="3" s="1"/>
  <c r="AL104" i="3"/>
  <c r="AM104" i="3" s="1"/>
  <c r="AP112" i="3" s="1"/>
  <c r="AX106" i="3" s="1"/>
  <c r="J104" i="3"/>
  <c r="M112" i="3" s="1"/>
  <c r="AW102" i="3" s="1"/>
  <c r="G59" i="3"/>
  <c r="AV49" i="3" s="1"/>
  <c r="U78" i="3"/>
  <c r="Q26" i="3"/>
  <c r="R26" i="3" s="1"/>
  <c r="S27" i="3"/>
  <c r="AO113" i="3"/>
  <c r="AY106" i="3" s="1"/>
  <c r="M105" i="3"/>
  <c r="L105" i="3"/>
  <c r="K105" i="3"/>
  <c r="U86" i="3"/>
  <c r="AX77" i="3" s="1"/>
  <c r="AI59" i="3"/>
  <c r="AV53" i="3" s="1"/>
  <c r="AI111" i="3"/>
  <c r="AV105" i="3" s="1"/>
  <c r="T165" i="3"/>
  <c r="AW156" i="3" s="1"/>
  <c r="G20" i="1"/>
  <c r="AI158" i="3"/>
  <c r="AB59" i="3"/>
  <c r="AV52" i="3" s="1"/>
  <c r="M27" i="3"/>
  <c r="J25" i="3"/>
  <c r="M35" i="3"/>
  <c r="AC25" i="3" s="1"/>
  <c r="AN245" i="3"/>
  <c r="AI51" i="3"/>
  <c r="G51" i="3"/>
  <c r="H105" i="1"/>
  <c r="AY212" i="3" s="1"/>
  <c r="AY210" i="3"/>
  <c r="AY160" i="3"/>
  <c r="AU167" i="3" s="1"/>
  <c r="BD172" i="3"/>
  <c r="BD180" i="3" s="1"/>
  <c r="G158" i="3"/>
  <c r="AA190" i="3"/>
  <c r="AU183" i="3" s="1"/>
  <c r="AA182" i="3"/>
  <c r="AM182" i="3"/>
  <c r="AP190" i="3" s="1"/>
  <c r="AV185" i="3" s="1"/>
  <c r="AP182" i="3"/>
  <c r="AO190" i="3"/>
  <c r="AU185" i="3" s="1"/>
  <c r="AO182" i="3"/>
  <c r="AN182" i="3"/>
  <c r="AH165" i="3"/>
  <c r="AW158" i="3" s="1"/>
  <c r="AG157" i="3"/>
  <c r="AH157" i="3"/>
  <c r="AF157" i="3"/>
  <c r="AI166" i="3"/>
  <c r="AZ158" i="3" s="1"/>
  <c r="Y157" i="3"/>
  <c r="AA165" i="3"/>
  <c r="AW157" i="3" s="1"/>
  <c r="AA157" i="3"/>
  <c r="Z157" i="3"/>
  <c r="AB166" i="3"/>
  <c r="AZ157" i="3" s="1"/>
  <c r="AB158" i="3"/>
  <c r="U166" i="3"/>
  <c r="AZ156" i="3" s="1"/>
  <c r="U158" i="3"/>
  <c r="N103" i="3"/>
  <c r="N166" i="3"/>
  <c r="AZ155" i="3" s="1"/>
  <c r="N158" i="3"/>
  <c r="K182" i="3"/>
  <c r="M190" i="3"/>
  <c r="AU181" i="3" s="1"/>
  <c r="L182" i="3"/>
  <c r="M182" i="3"/>
  <c r="AN243" i="3"/>
  <c r="N51" i="3"/>
  <c r="AN249" i="3"/>
  <c r="F173" i="3"/>
  <c r="F169" i="3"/>
  <c r="D157" i="3"/>
  <c r="F157" i="3"/>
  <c r="E157" i="3"/>
  <c r="F165" i="3"/>
  <c r="AW154" i="3" s="1"/>
  <c r="Z129" i="3"/>
  <c r="AA129" i="3"/>
  <c r="AA137" i="3"/>
  <c r="AU130" i="3" s="1"/>
  <c r="Y129" i="3"/>
  <c r="AH60" i="3"/>
  <c r="AW53" i="3" s="1"/>
  <c r="AF52" i="3"/>
  <c r="AG52" i="3"/>
  <c r="AH52" i="3"/>
  <c r="H106" i="1" l="1"/>
  <c r="J106" i="1"/>
  <c r="U53" i="3"/>
  <c r="N53" i="3"/>
  <c r="K52" i="3"/>
  <c r="N61" i="3"/>
  <c r="AZ50" i="3" s="1"/>
  <c r="M52" i="3"/>
  <c r="M60" i="3"/>
  <c r="AW50" i="3" s="1"/>
  <c r="AP212" i="3"/>
  <c r="AF213" i="3"/>
  <c r="AF214" i="3" s="1"/>
  <c r="AU243" i="3"/>
  <c r="AX243" i="3" s="1"/>
  <c r="AZ243" i="3" s="1"/>
  <c r="AU245" i="3"/>
  <c r="AX245" i="3" s="1"/>
  <c r="AZ245" i="3" s="1"/>
  <c r="AU257" i="3"/>
  <c r="AX257" i="3" s="1"/>
  <c r="AZ257" i="3" s="1"/>
  <c r="AU249" i="3"/>
  <c r="AX249" i="3" s="1"/>
  <c r="AZ249" i="3" s="1"/>
  <c r="D170" i="1"/>
  <c r="G169" i="1"/>
  <c r="R52" i="3"/>
  <c r="T52" i="3"/>
  <c r="T60" i="3"/>
  <c r="AW51" i="3" s="1"/>
  <c r="K129" i="3"/>
  <c r="M129" i="3"/>
  <c r="L129" i="3"/>
  <c r="AY186" i="3"/>
  <c r="AU193" i="3" s="1"/>
  <c r="BD174" i="3" s="1"/>
  <c r="AH104" i="3"/>
  <c r="D182" i="3"/>
  <c r="D52" i="3"/>
  <c r="F52" i="3"/>
  <c r="F60" i="3"/>
  <c r="AW49" i="3" s="1"/>
  <c r="Z77" i="3"/>
  <c r="F182" i="3"/>
  <c r="AA85" i="3"/>
  <c r="AU78" i="3" s="1"/>
  <c r="AA77" i="3"/>
  <c r="AG104" i="3"/>
  <c r="R182" i="3"/>
  <c r="U190" i="3" s="1"/>
  <c r="AV182" i="3" s="1"/>
  <c r="AA112" i="3"/>
  <c r="AW104" i="3" s="1"/>
  <c r="AF104" i="3"/>
  <c r="AB105" i="3"/>
  <c r="F190" i="3"/>
  <c r="AU180" i="3" s="1"/>
  <c r="AO157" i="3"/>
  <c r="AI53" i="3"/>
  <c r="AY55" i="3"/>
  <c r="AU62" i="3" s="1"/>
  <c r="G184" i="3"/>
  <c r="AH77" i="3"/>
  <c r="G61" i="3"/>
  <c r="AZ49" i="3" s="1"/>
  <c r="AN157" i="3"/>
  <c r="AH190" i="3"/>
  <c r="AU184" i="3" s="1"/>
  <c r="AA52" i="3"/>
  <c r="Z104" i="3"/>
  <c r="AP157" i="3"/>
  <c r="Y104" i="3"/>
  <c r="F137" i="3"/>
  <c r="AU127" i="3" s="1"/>
  <c r="G192" i="3"/>
  <c r="AZ180" i="3" s="1"/>
  <c r="F129" i="3"/>
  <c r="F68" i="3"/>
  <c r="G53" i="3"/>
  <c r="D129" i="3"/>
  <c r="N131" i="3"/>
  <c r="AI113" i="3"/>
  <c r="AZ105" i="3" s="1"/>
  <c r="AB113" i="3"/>
  <c r="AZ104" i="3" s="1"/>
  <c r="AG182" i="3"/>
  <c r="AF182" i="3"/>
  <c r="AI105" i="3"/>
  <c r="AH137" i="3"/>
  <c r="AU131" i="3" s="1"/>
  <c r="AF129" i="3"/>
  <c r="AH129" i="3"/>
  <c r="G139" i="3"/>
  <c r="AZ127" i="3" s="1"/>
  <c r="AO52" i="3"/>
  <c r="AN52" i="3"/>
  <c r="G131" i="3"/>
  <c r="AB87" i="3"/>
  <c r="AZ78" i="3" s="1"/>
  <c r="AI184" i="3"/>
  <c r="AM157" i="3"/>
  <c r="AP165" i="3" s="1"/>
  <c r="AX159" i="3" s="1"/>
  <c r="AI87" i="3"/>
  <c r="AZ79" i="3" s="1"/>
  <c r="AF77" i="3"/>
  <c r="AY133" i="3"/>
  <c r="AU140" i="3" s="1"/>
  <c r="AQ211" i="3" s="1"/>
  <c r="N139" i="3"/>
  <c r="AZ128" i="3" s="1"/>
  <c r="AI131" i="3"/>
  <c r="AI61" i="3"/>
  <c r="AZ53" i="3" s="1"/>
  <c r="Z52" i="3"/>
  <c r="AM52" i="3"/>
  <c r="AP60" i="3" s="1"/>
  <c r="AX54" i="3" s="1"/>
  <c r="AO60" i="3"/>
  <c r="AW54" i="3" s="1"/>
  <c r="AG77" i="3"/>
  <c r="AB53" i="3"/>
  <c r="K104" i="3"/>
  <c r="F26" i="3"/>
  <c r="AI192" i="3"/>
  <c r="AZ184" i="3" s="1"/>
  <c r="F34" i="3"/>
  <c r="AA24" i="3" s="1"/>
  <c r="N87" i="3"/>
  <c r="AZ76" i="3" s="1"/>
  <c r="U192" i="3"/>
  <c r="AZ182" i="3" s="1"/>
  <c r="E26" i="3"/>
  <c r="Y52" i="3"/>
  <c r="U184" i="3"/>
  <c r="N79" i="3"/>
  <c r="AI79" i="3"/>
  <c r="AY81" i="3"/>
  <c r="AU88" i="3" s="1"/>
  <c r="AQ210" i="3" s="1"/>
  <c r="G35" i="3"/>
  <c r="AD24" i="3" s="1"/>
  <c r="AB61" i="3"/>
  <c r="AZ52" i="3" s="1"/>
  <c r="AX186" i="3"/>
  <c r="AV192" i="3" s="1"/>
  <c r="AW192" i="3" s="1"/>
  <c r="K224" i="3" s="1"/>
  <c r="L224" i="3" s="1"/>
  <c r="L226" i="3" s="1"/>
  <c r="L228" i="3" s="1"/>
  <c r="L230" i="3" s="1"/>
  <c r="AJ212" i="3" s="1"/>
  <c r="L104" i="3"/>
  <c r="AO77" i="3"/>
  <c r="AM77" i="3"/>
  <c r="AP85" i="3" s="1"/>
  <c r="AV80" i="3" s="1"/>
  <c r="T26" i="3"/>
  <c r="U34" i="3" s="1"/>
  <c r="AB26" i="3" s="1"/>
  <c r="L77" i="3"/>
  <c r="M85" i="3"/>
  <c r="AU76" i="3" s="1"/>
  <c r="M77" i="3"/>
  <c r="AO85" i="3"/>
  <c r="AU80" i="3" s="1"/>
  <c r="AP77" i="3"/>
  <c r="AB192" i="3"/>
  <c r="AZ183" i="3" s="1"/>
  <c r="N192" i="3"/>
  <c r="AZ181" i="3" s="1"/>
  <c r="AB131" i="3"/>
  <c r="AB79" i="3"/>
  <c r="AB139" i="3"/>
  <c r="AZ130" i="3" s="1"/>
  <c r="AC27" i="3"/>
  <c r="X34" i="3" s="1"/>
  <c r="BE172" i="3"/>
  <c r="G87" i="3"/>
  <c r="AZ75" i="3" s="1"/>
  <c r="R129" i="3"/>
  <c r="U137" i="3" s="1"/>
  <c r="AV129" i="3" s="1"/>
  <c r="M104" i="3"/>
  <c r="AX133" i="3"/>
  <c r="AV139" i="3" s="1"/>
  <c r="AO211" i="3" s="1"/>
  <c r="AB184" i="3"/>
  <c r="T25" i="3"/>
  <c r="AV107" i="3"/>
  <c r="AV112" i="3" s="1"/>
  <c r="AM211" i="3" s="1"/>
  <c r="S26" i="3"/>
  <c r="N184" i="3"/>
  <c r="U131" i="3"/>
  <c r="G77" i="3"/>
  <c r="R25" i="3"/>
  <c r="U33" i="3" s="1"/>
  <c r="Z26" i="3" s="1"/>
  <c r="G79" i="3"/>
  <c r="AI139" i="3"/>
  <c r="AZ131" i="3" s="1"/>
  <c r="G27" i="3"/>
  <c r="AN129" i="3"/>
  <c r="T33" i="3"/>
  <c r="Y26" i="3" s="1"/>
  <c r="AP129" i="3"/>
  <c r="U113" i="3"/>
  <c r="AZ103" i="3" s="1"/>
  <c r="AV55" i="3"/>
  <c r="AV60" i="3" s="1"/>
  <c r="F25" i="3"/>
  <c r="F33" i="3"/>
  <c r="E25" i="3"/>
  <c r="U105" i="3"/>
  <c r="U79" i="3"/>
  <c r="AM129" i="3"/>
  <c r="AP137" i="3" s="1"/>
  <c r="AV132" i="3" s="1"/>
  <c r="R77" i="3"/>
  <c r="U85" i="3" s="1"/>
  <c r="AV77" i="3" s="1"/>
  <c r="AO137" i="3"/>
  <c r="AU132" i="3" s="1"/>
  <c r="T104" i="3"/>
  <c r="R104" i="3"/>
  <c r="N165" i="3"/>
  <c r="AX155" i="3" s="1"/>
  <c r="G85" i="3"/>
  <c r="AV75" i="3" s="1"/>
  <c r="AB182" i="3"/>
  <c r="U157" i="3"/>
  <c r="S104" i="3"/>
  <c r="U165" i="3"/>
  <c r="AX156" i="3" s="1"/>
  <c r="U139" i="3"/>
  <c r="AZ129" i="3" s="1"/>
  <c r="N113" i="3"/>
  <c r="AZ102" i="3" s="1"/>
  <c r="C109" i="1"/>
  <c r="I108" i="1"/>
  <c r="U87" i="3"/>
  <c r="AZ77" i="3" s="1"/>
  <c r="N157" i="3"/>
  <c r="N105" i="3"/>
  <c r="AX81" i="3"/>
  <c r="AV87" i="3" s="1"/>
  <c r="AW87" i="3" s="1"/>
  <c r="AN210" i="3" s="1"/>
  <c r="AU210" i="3" s="1"/>
  <c r="AY107" i="3"/>
  <c r="AU114" i="3" s="1"/>
  <c r="T34" i="3"/>
  <c r="AA26" i="3" s="1"/>
  <c r="K26" i="3"/>
  <c r="M34" i="3"/>
  <c r="AA25" i="3" s="1"/>
  <c r="L26" i="3"/>
  <c r="M26" i="3"/>
  <c r="F116" i="3"/>
  <c r="F120" i="3"/>
  <c r="F112" i="3"/>
  <c r="AW101" i="3" s="1"/>
  <c r="D104" i="3"/>
  <c r="E104" i="3"/>
  <c r="F104" i="3"/>
  <c r="G113" i="3"/>
  <c r="AZ101" i="3" s="1"/>
  <c r="G105" i="3"/>
  <c r="AO112" i="3"/>
  <c r="AW106" i="3" s="1"/>
  <c r="AP104" i="3"/>
  <c r="U25" i="3"/>
  <c r="U27" i="3"/>
  <c r="U35" i="3"/>
  <c r="AD26" i="3" s="1"/>
  <c r="AO104" i="3"/>
  <c r="AN104" i="3"/>
  <c r="AB157" i="3"/>
  <c r="K25" i="3"/>
  <c r="M25" i="3"/>
  <c r="M33" i="3"/>
  <c r="Y25" i="3" s="1"/>
  <c r="L25" i="3"/>
  <c r="AZ160" i="3"/>
  <c r="AV167" i="3" s="1"/>
  <c r="AW167" i="3" s="1"/>
  <c r="N35" i="3"/>
  <c r="AD25" i="3" s="1"/>
  <c r="N27" i="3"/>
  <c r="N182" i="3"/>
  <c r="AB137" i="3"/>
  <c r="AV130" i="3" s="1"/>
  <c r="U26" i="3"/>
  <c r="AI52" i="3"/>
  <c r="AI157" i="3"/>
  <c r="AB190" i="3"/>
  <c r="AV183" i="3" s="1"/>
  <c r="N190" i="3"/>
  <c r="AV181" i="3" s="1"/>
  <c r="AW160" i="3"/>
  <c r="AU166" i="3" s="1"/>
  <c r="AI165" i="3"/>
  <c r="AX158" i="3" s="1"/>
  <c r="AB165" i="3"/>
  <c r="AX157" i="3" s="1"/>
  <c r="N52" i="3"/>
  <c r="G165" i="3"/>
  <c r="AX154" i="3" s="1"/>
  <c r="G157" i="3"/>
  <c r="AB129" i="3"/>
  <c r="AI60" i="3"/>
  <c r="AX53" i="3" s="1"/>
  <c r="H107" i="1" l="1"/>
  <c r="AY214" i="3" s="1"/>
  <c r="G106" i="1"/>
  <c r="J107" i="1"/>
  <c r="G107" i="1"/>
  <c r="U52" i="3"/>
  <c r="N60" i="3"/>
  <c r="AX50" i="3" s="1"/>
  <c r="U60" i="3"/>
  <c r="AX51" i="3" s="1"/>
  <c r="W210" i="3"/>
  <c r="W260" i="3" s="1"/>
  <c r="N34" i="3"/>
  <c r="AB25" i="3" s="1"/>
  <c r="AW60" i="3"/>
  <c r="AM210" i="3"/>
  <c r="AO210" i="3"/>
  <c r="AP213" i="3"/>
  <c r="BE180" i="3"/>
  <c r="AC215" i="3"/>
  <c r="AM215" i="3" s="1"/>
  <c r="AC221" i="3"/>
  <c r="AM221" i="3" s="1"/>
  <c r="AC224" i="3"/>
  <c r="AM224" i="3" s="1"/>
  <c r="AC212" i="3"/>
  <c r="AC260" i="3" s="1"/>
  <c r="F23" i="4" s="1"/>
  <c r="AC216" i="3"/>
  <c r="AM216" i="3" s="1"/>
  <c r="AC219" i="3"/>
  <c r="AM219" i="3" s="1"/>
  <c r="AC220" i="3"/>
  <c r="AM220" i="3" s="1"/>
  <c r="AC223" i="3"/>
  <c r="AM223" i="3" s="1"/>
  <c r="AC213" i="3"/>
  <c r="AM213" i="3" s="1"/>
  <c r="AC222" i="3"/>
  <c r="AM222" i="3" s="1"/>
  <c r="AC217" i="3"/>
  <c r="AM217" i="3" s="1"/>
  <c r="AC218" i="3"/>
  <c r="AM218" i="3" s="1"/>
  <c r="AC214" i="3"/>
  <c r="AM214" i="3" s="1"/>
  <c r="C224" i="3"/>
  <c r="C226" i="3" s="1"/>
  <c r="C228" i="3" s="1"/>
  <c r="C230" i="3" s="1"/>
  <c r="AS210" i="3" s="1"/>
  <c r="Y24" i="3"/>
  <c r="Y27" i="3" s="1"/>
  <c r="X32" i="3" s="1"/>
  <c r="E15" i="4" s="1"/>
  <c r="E17" i="4"/>
  <c r="V7" i="4" s="1"/>
  <c r="AQ209" i="3"/>
  <c r="BD182" i="3"/>
  <c r="D171" i="1"/>
  <c r="G170" i="1"/>
  <c r="N137" i="3"/>
  <c r="AV128" i="3" s="1"/>
  <c r="N129" i="3"/>
  <c r="AM226" i="3"/>
  <c r="AM227" i="3"/>
  <c r="AM228" i="3"/>
  <c r="AM225" i="3"/>
  <c r="AM229" i="3"/>
  <c r="AB77" i="3"/>
  <c r="G60" i="3"/>
  <c r="AX49" i="3" s="1"/>
  <c r="G182" i="3"/>
  <c r="AB85" i="3"/>
  <c r="AV78" i="3" s="1"/>
  <c r="G190" i="3"/>
  <c r="AV180" i="3" s="1"/>
  <c r="G52" i="3"/>
  <c r="AW55" i="3"/>
  <c r="AU61" i="3" s="1"/>
  <c r="AI104" i="3"/>
  <c r="AI112" i="3"/>
  <c r="AX105" i="3" s="1"/>
  <c r="AU133" i="3"/>
  <c r="AU138" i="3" s="1"/>
  <c r="AU186" i="3"/>
  <c r="AU191" i="3" s="1"/>
  <c r="U182" i="3"/>
  <c r="AI190" i="3"/>
  <c r="AV184" i="3" s="1"/>
  <c r="G137" i="3"/>
  <c r="AV127" i="3" s="1"/>
  <c r="AB112" i="3"/>
  <c r="AX104" i="3" s="1"/>
  <c r="AB52" i="3"/>
  <c r="AB60" i="3"/>
  <c r="AX52" i="3" s="1"/>
  <c r="G26" i="3"/>
  <c r="G129" i="3"/>
  <c r="AB104" i="3"/>
  <c r="AI182" i="3"/>
  <c r="AI85" i="3"/>
  <c r="AV79" i="3" s="1"/>
  <c r="AI77" i="3"/>
  <c r="AI137" i="3"/>
  <c r="AV131" i="3" s="1"/>
  <c r="AI129" i="3"/>
  <c r="G34" i="3"/>
  <c r="AB24" i="3" s="1"/>
  <c r="AZ55" i="3"/>
  <c r="AV62" i="3" s="1"/>
  <c r="AW62" i="3" s="1"/>
  <c r="AZ81" i="3"/>
  <c r="AV88" i="3" s="1"/>
  <c r="AR210" i="3" s="1"/>
  <c r="U129" i="3"/>
  <c r="N77" i="3"/>
  <c r="AZ186" i="3"/>
  <c r="AV193" i="3" s="1"/>
  <c r="BE174" i="3" s="1"/>
  <c r="AU81" i="3"/>
  <c r="AU86" i="3" s="1"/>
  <c r="K226" i="3"/>
  <c r="K228" i="3" s="1"/>
  <c r="K230" i="3" s="1"/>
  <c r="BF173" i="3"/>
  <c r="BF181" i="3" s="1"/>
  <c r="N104" i="3"/>
  <c r="BE173" i="3"/>
  <c r="N85" i="3"/>
  <c r="AV76" i="3" s="1"/>
  <c r="AW112" i="3"/>
  <c r="N112" i="3"/>
  <c r="AX102" i="3" s="1"/>
  <c r="AZ133" i="3"/>
  <c r="AV140" i="3" s="1"/>
  <c r="AR211" i="3" s="1"/>
  <c r="AW139" i="3"/>
  <c r="AW107" i="3"/>
  <c r="AU113" i="3" s="1"/>
  <c r="U77" i="3"/>
  <c r="AZ107" i="3"/>
  <c r="AV114" i="3" s="1"/>
  <c r="AW114" i="3" s="1"/>
  <c r="G33" i="3"/>
  <c r="Z24" i="3" s="1"/>
  <c r="U104" i="3"/>
  <c r="AA27" i="3"/>
  <c r="X33" i="3" s="1"/>
  <c r="G25" i="3"/>
  <c r="AD27" i="3"/>
  <c r="Y34" i="3" s="1"/>
  <c r="U112" i="3"/>
  <c r="AX103" i="3" s="1"/>
  <c r="C110" i="1"/>
  <c r="I109" i="1"/>
  <c r="G104" i="3"/>
  <c r="N26" i="3"/>
  <c r="G112" i="3"/>
  <c r="AX101" i="3" s="1"/>
  <c r="N25" i="3"/>
  <c r="AX160" i="3"/>
  <c r="AV166" i="3" s="1"/>
  <c r="AW166" i="3" s="1"/>
  <c r="N33" i="3"/>
  <c r="Z25" i="3" s="1"/>
  <c r="AY213" i="3"/>
  <c r="AF215" i="3"/>
  <c r="AP214" i="3"/>
  <c r="AT212" i="3"/>
  <c r="AJ213" i="3"/>
  <c r="J108" i="1" l="1"/>
  <c r="AB27" i="3"/>
  <c r="Y33" i="3" s="1"/>
  <c r="F16" i="4" s="1"/>
  <c r="R14" i="4" s="1"/>
  <c r="D224" i="3"/>
  <c r="D226" i="3" s="1"/>
  <c r="D228" i="3" s="1"/>
  <c r="D230" i="3" s="1"/>
  <c r="AT210" i="3" s="1"/>
  <c r="AX210" i="3" s="1"/>
  <c r="AZ210" i="3" s="1"/>
  <c r="AN211" i="3"/>
  <c r="Z211" i="3"/>
  <c r="Z260" i="3" s="1"/>
  <c r="AQ249" i="3"/>
  <c r="AG212" i="3"/>
  <c r="AG213" i="3" s="1"/>
  <c r="AG214" i="3" s="1"/>
  <c r="AG215" i="3" s="1"/>
  <c r="AG216" i="3" s="1"/>
  <c r="AG217" i="3" s="1"/>
  <c r="AG218" i="3" s="1"/>
  <c r="AG219" i="3" s="1"/>
  <c r="AG220" i="3" s="1"/>
  <c r="AG221" i="3" s="1"/>
  <c r="AG222" i="3" s="1"/>
  <c r="AG223" i="3" s="1"/>
  <c r="AG224" i="3" s="1"/>
  <c r="AI212" i="3"/>
  <c r="AI213" i="3" s="1"/>
  <c r="AV186" i="3"/>
  <c r="AV191" i="3" s="1"/>
  <c r="AW191" i="3" s="1"/>
  <c r="AQ237" i="3"/>
  <c r="E16" i="4"/>
  <c r="R13" i="4" s="1"/>
  <c r="AP209" i="3"/>
  <c r="R9" i="4"/>
  <c r="AL209" i="3"/>
  <c r="F17" i="4"/>
  <c r="G17" i="4" s="1"/>
  <c r="AR209" i="3"/>
  <c r="AQ248" i="3"/>
  <c r="AQ241" i="3"/>
  <c r="AQ232" i="3"/>
  <c r="AQ251" i="3"/>
  <c r="AQ246" i="3"/>
  <c r="AQ247" i="3"/>
  <c r="AQ254" i="3"/>
  <c r="AQ236" i="3"/>
  <c r="AQ258" i="3"/>
  <c r="AQ259" i="3"/>
  <c r="AQ244" i="3"/>
  <c r="AQ231" i="3"/>
  <c r="AQ239" i="3"/>
  <c r="AQ240" i="3"/>
  <c r="AQ243" i="3"/>
  <c r="AQ257" i="3"/>
  <c r="AQ234" i="3"/>
  <c r="AQ252" i="3"/>
  <c r="AQ245" i="3"/>
  <c r="AQ242" i="3"/>
  <c r="AQ230" i="3"/>
  <c r="AQ233" i="3"/>
  <c r="AQ250" i="3"/>
  <c r="AQ256" i="3"/>
  <c r="AQ255" i="3"/>
  <c r="AQ253" i="3"/>
  <c r="AQ238" i="3"/>
  <c r="AQ235" i="3"/>
  <c r="BE181" i="3"/>
  <c r="AE212" i="3" s="1"/>
  <c r="BE182" i="3"/>
  <c r="D172" i="1"/>
  <c r="G171" i="1"/>
  <c r="AX55" i="3"/>
  <c r="AV61" i="3" s="1"/>
  <c r="AW61" i="3" s="1"/>
  <c r="AV133" i="3"/>
  <c r="AV138" i="3" s="1"/>
  <c r="AW138" i="3" s="1"/>
  <c r="AV81" i="3"/>
  <c r="AV86" i="3" s="1"/>
  <c r="AW86" i="3" s="1"/>
  <c r="AW88" i="3"/>
  <c r="AM212" i="3"/>
  <c r="AM260" i="3" s="1"/>
  <c r="AW193" i="3"/>
  <c r="BF174" i="3" s="1"/>
  <c r="BF182" i="3" s="1"/>
  <c r="Q10" i="4"/>
  <c r="Z27" i="3"/>
  <c r="Y32" i="3" s="1"/>
  <c r="AW140" i="3"/>
  <c r="AX107" i="3"/>
  <c r="AV113" i="3" s="1"/>
  <c r="AW113" i="3" s="1"/>
  <c r="G224" i="3"/>
  <c r="Z34" i="3"/>
  <c r="U209" i="3" s="1"/>
  <c r="U260" i="3" s="1"/>
  <c r="I110" i="1"/>
  <c r="C111" i="1"/>
  <c r="AF216" i="3"/>
  <c r="AP215" i="3"/>
  <c r="AJ214" i="3"/>
  <c r="AT213" i="3"/>
  <c r="H108" i="1" l="1"/>
  <c r="G108" i="1"/>
  <c r="G109" i="1"/>
  <c r="J109" i="1"/>
  <c r="Z33" i="3"/>
  <c r="T209" i="3" s="1"/>
  <c r="T260" i="3" s="1"/>
  <c r="AO209" i="3"/>
  <c r="X210" i="3"/>
  <c r="X260" i="3" s="1"/>
  <c r="AA211" i="3"/>
  <c r="AA260" i="3" s="1"/>
  <c r="AS212" i="3"/>
  <c r="AQ214" i="3"/>
  <c r="AQ213" i="3"/>
  <c r="AI214" i="3"/>
  <c r="AS214" i="3" s="1"/>
  <c r="AS213" i="3"/>
  <c r="AR251" i="3"/>
  <c r="AH212" i="3"/>
  <c r="AH213" i="3" s="1"/>
  <c r="AH214" i="3" s="1"/>
  <c r="AH215" i="3" s="1"/>
  <c r="AH216" i="3" s="1"/>
  <c r="AH217" i="3" s="1"/>
  <c r="AH218" i="3" s="1"/>
  <c r="AH219" i="3" s="1"/>
  <c r="AH220" i="3" s="1"/>
  <c r="AH221" i="3" s="1"/>
  <c r="AH222" i="3" s="1"/>
  <c r="AH223" i="3" s="1"/>
  <c r="AH224" i="3" s="1"/>
  <c r="AO212" i="3"/>
  <c r="AE213" i="3"/>
  <c r="AQ212" i="3"/>
  <c r="AR236" i="3"/>
  <c r="AR232" i="3"/>
  <c r="G16" i="4"/>
  <c r="E104" i="4" s="1"/>
  <c r="AU209" i="3" s="1"/>
  <c r="AR248" i="3"/>
  <c r="AR238" i="3"/>
  <c r="AU211" i="3"/>
  <c r="V8" i="4"/>
  <c r="V9" i="4" s="1"/>
  <c r="R15" i="4"/>
  <c r="F15" i="4"/>
  <c r="R10" i="4" s="1"/>
  <c r="AM209" i="3"/>
  <c r="AD212" i="3"/>
  <c r="AN212" i="3" s="1"/>
  <c r="AR245" i="3"/>
  <c r="AR259" i="3"/>
  <c r="AR235" i="3"/>
  <c r="AR230" i="3"/>
  <c r="AR234" i="3"/>
  <c r="AR243" i="3"/>
  <c r="AR255" i="3"/>
  <c r="AR258" i="3"/>
  <c r="AR239" i="3"/>
  <c r="AR233" i="3"/>
  <c r="AR246" i="3"/>
  <c r="AR252" i="3"/>
  <c r="AR247" i="3"/>
  <c r="AR250" i="3"/>
  <c r="AR249" i="3"/>
  <c r="AR256" i="3"/>
  <c r="AR231" i="3"/>
  <c r="AR242" i="3"/>
  <c r="AR241" i="3"/>
  <c r="AR257" i="3"/>
  <c r="AR253" i="3"/>
  <c r="AR244" i="3"/>
  <c r="AR237" i="3"/>
  <c r="AR240" i="3"/>
  <c r="AR254" i="3"/>
  <c r="D173" i="1"/>
  <c r="G172" i="1"/>
  <c r="Z32" i="3"/>
  <c r="S209" i="3" s="1"/>
  <c r="S260" i="3" s="1"/>
  <c r="G226" i="3"/>
  <c r="G228" i="3" s="1"/>
  <c r="G230" i="3" s="1"/>
  <c r="AS211" i="3" s="1"/>
  <c r="H224" i="3"/>
  <c r="H226" i="3" s="1"/>
  <c r="H228" i="3" s="1"/>
  <c r="H230" i="3" s="1"/>
  <c r="AT211" i="3" s="1"/>
  <c r="I111" i="1"/>
  <c r="C112" i="1"/>
  <c r="AY215" i="3"/>
  <c r="AQ215" i="3"/>
  <c r="AF217" i="3"/>
  <c r="AP216" i="3"/>
  <c r="AQ216" i="3"/>
  <c r="AT214" i="3"/>
  <c r="AJ215" i="3"/>
  <c r="H109" i="1" l="1"/>
  <c r="AY216" i="3" s="1"/>
  <c r="G110" i="1"/>
  <c r="J110" i="1"/>
  <c r="C212" i="3"/>
  <c r="D212" i="3" s="1"/>
  <c r="D214" i="3" s="1"/>
  <c r="D216" i="3" s="1"/>
  <c r="D218" i="3" s="1"/>
  <c r="E106" i="4" s="1"/>
  <c r="G106" i="4" s="1"/>
  <c r="AN209" i="3"/>
  <c r="AI215" i="3"/>
  <c r="AI216" i="3" s="1"/>
  <c r="AR213" i="3"/>
  <c r="AR212" i="3"/>
  <c r="AR215" i="3"/>
  <c r="AR214" i="3"/>
  <c r="G104" i="4"/>
  <c r="C214" i="3"/>
  <c r="C216" i="3" s="1"/>
  <c r="C218" i="3" s="1"/>
  <c r="E97" i="4" s="1"/>
  <c r="G97" i="4" s="1"/>
  <c r="E91" i="4"/>
  <c r="G91" i="4" s="1"/>
  <c r="G15" i="4"/>
  <c r="AU212" i="3"/>
  <c r="AX212" i="3" s="1"/>
  <c r="AZ212" i="3" s="1"/>
  <c r="AT209" i="3"/>
  <c r="AO213" i="3"/>
  <c r="AD213" i="3"/>
  <c r="AE214" i="3"/>
  <c r="D174" i="1"/>
  <c r="G173" i="1"/>
  <c r="AX211" i="3"/>
  <c r="AZ211" i="3" s="1"/>
  <c r="I112" i="1"/>
  <c r="C113" i="1"/>
  <c r="J113" i="1"/>
  <c r="AP217" i="3"/>
  <c r="AF218" i="3"/>
  <c r="AQ217" i="3"/>
  <c r="AR217" i="3"/>
  <c r="AR216" i="3"/>
  <c r="AT215" i="3"/>
  <c r="AJ216" i="3"/>
  <c r="H110" i="1" l="1"/>
  <c r="AY217" i="3" s="1"/>
  <c r="H111" i="1"/>
  <c r="AY218" i="3" s="1"/>
  <c r="G111" i="1"/>
  <c r="J111" i="1"/>
  <c r="AS215" i="3"/>
  <c r="AS209" i="3"/>
  <c r="AX209" i="3" s="1"/>
  <c r="AZ209" i="3" s="1"/>
  <c r="AE215" i="3"/>
  <c r="AO214" i="3"/>
  <c r="AD214" i="3"/>
  <c r="AN213" i="3"/>
  <c r="D175" i="1"/>
  <c r="G174" i="1"/>
  <c r="G113" i="1"/>
  <c r="J114" i="1"/>
  <c r="C114" i="1"/>
  <c r="I113" i="1"/>
  <c r="AP218" i="3"/>
  <c r="AF219" i="3"/>
  <c r="AT216" i="3"/>
  <c r="AJ217" i="3"/>
  <c r="AI217" i="3"/>
  <c r="AS216" i="3"/>
  <c r="G112" i="1" l="1"/>
  <c r="J112" i="1"/>
  <c r="AU213" i="3"/>
  <c r="AX213" i="3" s="1"/>
  <c r="AZ213" i="3" s="1"/>
  <c r="AN214" i="3"/>
  <c r="AO215" i="3"/>
  <c r="AE216" i="3"/>
  <c r="AD215" i="3"/>
  <c r="D176" i="1"/>
  <c r="G175" i="1"/>
  <c r="I114" i="1"/>
  <c r="C115" i="1"/>
  <c r="J115" i="1"/>
  <c r="G114" i="1"/>
  <c r="AQ218" i="3"/>
  <c r="AR218" i="3"/>
  <c r="AP219" i="3"/>
  <c r="AF220" i="3"/>
  <c r="AQ219" i="3"/>
  <c r="AR219" i="3"/>
  <c r="AJ218" i="3"/>
  <c r="AT217" i="3"/>
  <c r="AI218" i="3"/>
  <c r="AS217" i="3"/>
  <c r="H112" i="1" l="1"/>
  <c r="AU214" i="3"/>
  <c r="AX214" i="3" s="1"/>
  <c r="AZ214" i="3" s="1"/>
  <c r="AN215" i="3"/>
  <c r="AE217" i="3"/>
  <c r="AD216" i="3"/>
  <c r="AO216" i="3"/>
  <c r="D177" i="1"/>
  <c r="G176" i="1"/>
  <c r="J116" i="1"/>
  <c r="G115" i="1"/>
  <c r="I115" i="1"/>
  <c r="C116" i="1"/>
  <c r="AY219" i="3"/>
  <c r="H113" i="1"/>
  <c r="AY220" i="3" s="1"/>
  <c r="AF221" i="3"/>
  <c r="AP220" i="3"/>
  <c r="AR220" i="3"/>
  <c r="AQ220" i="3"/>
  <c r="AS218" i="3"/>
  <c r="AI219" i="3"/>
  <c r="AT218" i="3"/>
  <c r="AJ219" i="3"/>
  <c r="AU215" i="3" l="1"/>
  <c r="AX215" i="3" s="1"/>
  <c r="AZ215" i="3" s="1"/>
  <c r="AN216" i="3"/>
  <c r="AE218" i="3"/>
  <c r="AO217" i="3"/>
  <c r="AD217" i="3"/>
  <c r="D178" i="1"/>
  <c r="G177" i="1"/>
  <c r="C117" i="1"/>
  <c r="C118" i="1" s="1"/>
  <c r="I116" i="1"/>
  <c r="G116" i="1"/>
  <c r="J117" i="1"/>
  <c r="J118" i="1" s="1"/>
  <c r="J119" i="1" s="1"/>
  <c r="J120" i="1" s="1"/>
  <c r="J121" i="1" s="1"/>
  <c r="J122" i="1" s="1"/>
  <c r="H114" i="1"/>
  <c r="AY221" i="3" s="1"/>
  <c r="AF222" i="3"/>
  <c r="AP221" i="3"/>
  <c r="AT219" i="3"/>
  <c r="AJ220" i="3"/>
  <c r="AS219" i="3"/>
  <c r="AI220" i="3"/>
  <c r="AU216" i="3" l="1"/>
  <c r="AX216" i="3" s="1"/>
  <c r="AZ216" i="3" s="1"/>
  <c r="AN217" i="3"/>
  <c r="AE219" i="3"/>
  <c r="AD218" i="3"/>
  <c r="AO218" i="3"/>
  <c r="D179" i="1"/>
  <c r="G178" i="1"/>
  <c r="I118" i="1"/>
  <c r="C119" i="1"/>
  <c r="G117" i="1"/>
  <c r="E153" i="1"/>
  <c r="I117" i="1"/>
  <c r="D153" i="1"/>
  <c r="H115" i="1"/>
  <c r="AY222" i="3" s="1"/>
  <c r="AQ221" i="3"/>
  <c r="AR221" i="3"/>
  <c r="AF223" i="3"/>
  <c r="AP222" i="3"/>
  <c r="AR222" i="3"/>
  <c r="AQ222" i="3"/>
  <c r="AS220" i="3"/>
  <c r="AI221" i="3"/>
  <c r="AT220" i="3"/>
  <c r="AJ221" i="3"/>
  <c r="AU217" i="3" l="1"/>
  <c r="AX217" i="3" s="1"/>
  <c r="AZ217" i="3" s="1"/>
  <c r="AN218" i="3"/>
  <c r="AE220" i="3"/>
  <c r="AO219" i="3"/>
  <c r="AD219" i="3"/>
  <c r="D180" i="1"/>
  <c r="G179" i="1"/>
  <c r="C120" i="1"/>
  <c r="I119" i="1"/>
  <c r="G154" i="1"/>
  <c r="G96" i="4" s="1"/>
  <c r="G153" i="1"/>
  <c r="E96" i="4" s="1"/>
  <c r="H116" i="1"/>
  <c r="AY223" i="3" s="1"/>
  <c r="AF224" i="3"/>
  <c r="AP223" i="3"/>
  <c r="AQ223" i="3"/>
  <c r="AR223" i="3"/>
  <c r="AJ222" i="3"/>
  <c r="AT221" i="3"/>
  <c r="AI222" i="3"/>
  <c r="AS221" i="3"/>
  <c r="AF225" i="3" l="1"/>
  <c r="AQ225" i="3" s="1"/>
  <c r="AU218" i="3"/>
  <c r="AX218" i="3" s="1"/>
  <c r="AZ218" i="3" s="1"/>
  <c r="AN219" i="3"/>
  <c r="AE221" i="3"/>
  <c r="AD220" i="3"/>
  <c r="AO220" i="3"/>
  <c r="D181" i="1"/>
  <c r="G180" i="1"/>
  <c r="AF226" i="3"/>
  <c r="I120" i="1"/>
  <c r="C121" i="1"/>
  <c r="AE226" i="3"/>
  <c r="H117" i="1"/>
  <c r="F153" i="1"/>
  <c r="AP224" i="3"/>
  <c r="AS222" i="3"/>
  <c r="AI223" i="3"/>
  <c r="AT222" i="3"/>
  <c r="AJ223" i="3"/>
  <c r="AP225" i="3" l="1"/>
  <c r="AR225" i="3"/>
  <c r="AU219" i="3"/>
  <c r="AX219" i="3" s="1"/>
  <c r="AZ219" i="3" s="1"/>
  <c r="AN220" i="3"/>
  <c r="AD221" i="3"/>
  <c r="AO221" i="3"/>
  <c r="AE222" i="3"/>
  <c r="D182" i="1"/>
  <c r="G181" i="1"/>
  <c r="AE227" i="3"/>
  <c r="AO226" i="3"/>
  <c r="AD226" i="3"/>
  <c r="C122" i="1"/>
  <c r="I122" i="1" s="1"/>
  <c r="I121" i="1"/>
  <c r="AP226" i="3"/>
  <c r="AF227" i="3"/>
  <c r="AQ226" i="3"/>
  <c r="AR226" i="3"/>
  <c r="AY224" i="3"/>
  <c r="H154" i="1"/>
  <c r="H153" i="1"/>
  <c r="F72" i="4" s="1"/>
  <c r="AQ224" i="3"/>
  <c r="AR224" i="3"/>
  <c r="AS223" i="3"/>
  <c r="AI224" i="3"/>
  <c r="AI225" i="3" s="1"/>
  <c r="AT223" i="3"/>
  <c r="AJ224" i="3"/>
  <c r="AJ225" i="3" s="1"/>
  <c r="AU220" i="3" l="1"/>
  <c r="AX220" i="3" s="1"/>
  <c r="AZ220" i="3" s="1"/>
  <c r="AO222" i="3"/>
  <c r="AE223" i="3"/>
  <c r="AD222" i="3"/>
  <c r="AN221" i="3"/>
  <c r="D183" i="1"/>
  <c r="G182" i="1"/>
  <c r="AT225" i="3"/>
  <c r="AJ226" i="3"/>
  <c r="AN226" i="3"/>
  <c r="AP227" i="3"/>
  <c r="AF228" i="3"/>
  <c r="AQ227" i="3"/>
  <c r="AS225" i="3"/>
  <c r="AI226" i="3"/>
  <c r="AO227" i="3"/>
  <c r="AE228" i="3"/>
  <c r="AD227" i="3"/>
  <c r="F82" i="4"/>
  <c r="C99" i="1"/>
  <c r="AY261" i="3"/>
  <c r="AY206" i="3"/>
  <c r="AY260" i="3"/>
  <c r="AT224" i="3"/>
  <c r="AS224" i="3"/>
  <c r="AD228" i="3" l="1"/>
  <c r="AU221" i="3"/>
  <c r="AX221" i="3" s="1"/>
  <c r="AZ221" i="3" s="1"/>
  <c r="AU226" i="3"/>
  <c r="AN222" i="3"/>
  <c r="AE224" i="3"/>
  <c r="AO223" i="3"/>
  <c r="AD223" i="3"/>
  <c r="D184" i="1"/>
  <c r="G183" i="1"/>
  <c r="AT226" i="3"/>
  <c r="AJ227" i="3"/>
  <c r="AR227" i="3"/>
  <c r="AN227" i="3"/>
  <c r="AE229" i="3"/>
  <c r="AO228" i="3"/>
  <c r="AP228" i="3"/>
  <c r="AF229" i="3"/>
  <c r="AQ228" i="3"/>
  <c r="AR228" i="3"/>
  <c r="AS226" i="3"/>
  <c r="AI227" i="3"/>
  <c r="H72" i="4"/>
  <c r="AY264" i="3"/>
  <c r="AX226" i="3" l="1"/>
  <c r="AZ226" i="3" s="1"/>
  <c r="AU222" i="3"/>
  <c r="AX222" i="3" s="1"/>
  <c r="AZ222" i="3" s="1"/>
  <c r="AN223" i="3"/>
  <c r="AE225" i="3"/>
  <c r="AD224" i="3"/>
  <c r="AO224" i="3"/>
  <c r="D185" i="1"/>
  <c r="G184" i="1"/>
  <c r="AU227" i="3"/>
  <c r="AP229" i="3"/>
  <c r="AQ229" i="3"/>
  <c r="AQ262" i="3" s="1"/>
  <c r="AR229" i="3"/>
  <c r="AR260" i="3" s="1"/>
  <c r="AF260" i="3"/>
  <c r="AN228" i="3"/>
  <c r="AS227" i="3"/>
  <c r="AI228" i="3"/>
  <c r="AT227" i="3"/>
  <c r="AJ228" i="3"/>
  <c r="AO229" i="3"/>
  <c r="AD229" i="3"/>
  <c r="G113" i="4"/>
  <c r="G116" i="4" s="1"/>
  <c r="H82" i="4"/>
  <c r="AX227" i="3" l="1"/>
  <c r="AZ227" i="3" s="1"/>
  <c r="AU223" i="3"/>
  <c r="AX223" i="3" s="1"/>
  <c r="AZ223" i="3" s="1"/>
  <c r="AU228" i="3"/>
  <c r="AN224" i="3"/>
  <c r="AO225" i="3"/>
  <c r="AO262" i="3" s="1"/>
  <c r="AD225" i="3"/>
  <c r="AD260" i="3" s="1"/>
  <c r="AE260" i="3"/>
  <c r="D186" i="1"/>
  <c r="G185" i="1"/>
  <c r="AN229" i="3"/>
  <c r="AP260" i="3"/>
  <c r="E24" i="4" s="1"/>
  <c r="AP262" i="3"/>
  <c r="AS228" i="3"/>
  <c r="AI229" i="3"/>
  <c r="AS229" i="3" s="1"/>
  <c r="AR262" i="3"/>
  <c r="AH260" i="3"/>
  <c r="AQ260" i="3"/>
  <c r="AG260" i="3"/>
  <c r="AT228" i="3"/>
  <c r="AJ229" i="3"/>
  <c r="AT229" i="3" s="1"/>
  <c r="AX228" i="3" l="1"/>
  <c r="AZ228" i="3" s="1"/>
  <c r="AU224" i="3"/>
  <c r="AX224" i="3" s="1"/>
  <c r="AZ224" i="3" s="1"/>
  <c r="AO260" i="3"/>
  <c r="F24" i="4" s="1"/>
  <c r="Q14" i="4" s="1"/>
  <c r="AN225" i="3"/>
  <c r="AN262" i="3" s="1"/>
  <c r="G92" i="4" s="1"/>
  <c r="G90" i="4" s="1"/>
  <c r="D187" i="1"/>
  <c r="G186" i="1"/>
  <c r="AS260" i="3"/>
  <c r="E98" i="4" s="1"/>
  <c r="E95" i="4" s="1"/>
  <c r="AI260" i="3"/>
  <c r="AJ260" i="3"/>
  <c r="AS262" i="3"/>
  <c r="G98" i="4" s="1"/>
  <c r="G95" i="4" s="1"/>
  <c r="AT260" i="3"/>
  <c r="E107" i="4" s="1"/>
  <c r="AT262" i="3"/>
  <c r="G107" i="4" s="1"/>
  <c r="Q13" i="4"/>
  <c r="AU229" i="3"/>
  <c r="AX229" i="3" s="1"/>
  <c r="AU225" i="3" l="1"/>
  <c r="AX225" i="3" s="1"/>
  <c r="AN260" i="3"/>
  <c r="D188" i="1"/>
  <c r="G187" i="1"/>
  <c r="G24" i="4"/>
  <c r="G88" i="4"/>
  <c r="E113" i="4" s="1"/>
  <c r="I113" i="4" s="1"/>
  <c r="Q15" i="4"/>
  <c r="AZ229" i="3"/>
  <c r="AU262" i="3" l="1"/>
  <c r="G105" i="4" s="1"/>
  <c r="G103" i="4" s="1"/>
  <c r="G101" i="4" s="1"/>
  <c r="AU260" i="3"/>
  <c r="AZ225" i="3"/>
  <c r="AX262" i="3"/>
  <c r="E92" i="4"/>
  <c r="E90" i="4" s="1"/>
  <c r="E88" i="4" s="1"/>
  <c r="E105" i="4"/>
  <c r="E103" i="4" s="1"/>
  <c r="E101" i="4" s="1"/>
  <c r="D189" i="1"/>
  <c r="G188" i="1"/>
  <c r="G109" i="4" l="1"/>
  <c r="E114" i="4"/>
  <c r="I114" i="4" s="1"/>
  <c r="E109" i="4"/>
  <c r="D190" i="1"/>
  <c r="G189" i="1"/>
  <c r="D191" i="1" l="1"/>
  <c r="G190" i="1"/>
  <c r="E116" i="4"/>
  <c r="I116" i="4" s="1"/>
  <c r="D192" i="1" l="1"/>
  <c r="G191" i="1"/>
  <c r="D193" i="1" l="1"/>
  <c r="G192" i="1"/>
  <c r="D194" i="1" l="1"/>
  <c r="G193" i="1"/>
  <c r="D195" i="1" l="1"/>
  <c r="G194" i="1"/>
  <c r="D196" i="1" l="1"/>
  <c r="G195" i="1"/>
  <c r="D197" i="1" l="1"/>
  <c r="G196" i="1"/>
  <c r="D198" i="1" l="1"/>
  <c r="G197" i="1"/>
  <c r="D199" i="1" l="1"/>
  <c r="G198" i="1"/>
  <c r="D200" i="1" l="1"/>
  <c r="G199" i="1"/>
  <c r="D201" i="1" l="1"/>
  <c r="G200" i="1"/>
  <c r="D202" i="1" l="1"/>
  <c r="G201" i="1"/>
  <c r="D203" i="1" l="1"/>
  <c r="G202" i="1"/>
  <c r="D204" i="1" l="1"/>
  <c r="G203" i="1"/>
  <c r="D205" i="1" l="1"/>
  <c r="G204" i="1"/>
  <c r="D206" i="1" l="1"/>
  <c r="G205" i="1"/>
  <c r="D207" i="1" l="1"/>
  <c r="G207" i="1" s="1"/>
  <c r="G206" i="1"/>
  <c r="F118" i="8" l="1"/>
  <c r="E126" i="8" l="1"/>
  <c r="Y96" i="8" s="1"/>
  <c r="L152" i="8"/>
  <c r="Y100" i="8" s="1"/>
  <c r="X108" i="8" l="1"/>
  <c r="Z108" i="8" s="1"/>
  <c r="AE108" i="8" s="1"/>
  <c r="M144" i="8"/>
  <c r="Y211" i="3" l="1"/>
  <c r="Y260" i="3" s="1"/>
  <c r="V210" i="3"/>
  <c r="V260" i="3" s="1"/>
  <c r="X112" i="8"/>
  <c r="AC108" i="8"/>
  <c r="AL211" i="3" l="1"/>
  <c r="AL210" i="3"/>
  <c r="AB217" i="3"/>
  <c r="AL217" i="3" s="1"/>
  <c r="AB223" i="3"/>
  <c r="AL223" i="3" s="1"/>
  <c r="AB222" i="3"/>
  <c r="AL222" i="3" s="1"/>
  <c r="AB218" i="3"/>
  <c r="AL218" i="3" s="1"/>
  <c r="AB219" i="3"/>
  <c r="AL219" i="3" s="1"/>
  <c r="AB214" i="3"/>
  <c r="AL214" i="3" s="1"/>
  <c r="AB220" i="3"/>
  <c r="AL220" i="3" s="1"/>
  <c r="AB216" i="3"/>
  <c r="AL216" i="3" s="1"/>
  <c r="AB212" i="3"/>
  <c r="AB224" i="3"/>
  <c r="AL224" i="3" s="1"/>
  <c r="AB221" i="3"/>
  <c r="AL221" i="3" s="1"/>
  <c r="AB213" i="3"/>
  <c r="AL213" i="3" s="1"/>
  <c r="AB215" i="3"/>
  <c r="AL215" i="3" s="1"/>
  <c r="AB260" i="3" l="1"/>
  <c r="AL212" i="3"/>
  <c r="AL260" i="3" s="1"/>
  <c r="E23" i="4" s="1"/>
  <c r="Q9" i="4" l="1"/>
  <c r="G23" i="4"/>
</calcChain>
</file>

<file path=xl/sharedStrings.xml><?xml version="1.0" encoding="utf-8"?>
<sst xmlns="http://schemas.openxmlformats.org/spreadsheetml/2006/main" count="6000" uniqueCount="2256">
  <si>
    <t>Benefits</t>
  </si>
  <si>
    <t>Costs</t>
  </si>
  <si>
    <t>Net Benefits</t>
  </si>
  <si>
    <t>Year 1</t>
  </si>
  <si>
    <t>Year 2</t>
  </si>
  <si>
    <t>Year 3</t>
  </si>
  <si>
    <t>Year 4</t>
  </si>
  <si>
    <t>Year 5</t>
  </si>
  <si>
    <t>Year 6</t>
  </si>
  <si>
    <t>Year 7</t>
  </si>
  <si>
    <t>Year 8</t>
  </si>
  <si>
    <t>Year 9</t>
  </si>
  <si>
    <t>Year 10</t>
  </si>
  <si>
    <t>Figure 2</t>
  </si>
  <si>
    <t>Jobs</t>
  </si>
  <si>
    <t>Direct</t>
  </si>
  <si>
    <t>Indirect</t>
  </si>
  <si>
    <t>Total</t>
  </si>
  <si>
    <t>Economic Impacts</t>
  </si>
  <si>
    <t>Temporary</t>
  </si>
  <si>
    <t>Ongoing</t>
  </si>
  <si>
    <t>Figure 3</t>
  </si>
  <si>
    <t>Sales</t>
  </si>
  <si>
    <t>Earnings</t>
  </si>
  <si>
    <t>Construction</t>
  </si>
  <si>
    <t>NAICS LISTS</t>
  </si>
  <si>
    <t>Industrial Building Construction</t>
  </si>
  <si>
    <t>Commercial and Institutional Building Construction</t>
  </si>
  <si>
    <t>New Multifamily Building Construction</t>
  </si>
  <si>
    <t>Date</t>
  </si>
  <si>
    <t>Project Title</t>
  </si>
  <si>
    <t>Project Location</t>
  </si>
  <si>
    <t>NAICS</t>
  </si>
  <si>
    <t>Industry</t>
  </si>
  <si>
    <t>Description</t>
  </si>
  <si>
    <t>Code</t>
  </si>
  <si>
    <t>Fiscal Impacts</t>
  </si>
  <si>
    <t>Year</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</si>
  <si>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</si>
  <si>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</si>
  <si>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</si>
  <si>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</si>
  <si>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</si>
  <si>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</si>
  <si>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</si>
  <si>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</si>
  <si>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</si>
  <si>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</si>
  <si>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</si>
  <si>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</si>
  <si>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</si>
  <si>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</si>
  <si>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</si>
  <si>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</si>
  <si>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</si>
  <si>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</si>
  <si>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</si>
  <si>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</si>
  <si>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Estimated Costs of Exemptions</t>
  </si>
  <si>
    <t>Property Tax Exemption</t>
  </si>
  <si>
    <t>Nominal Value</t>
  </si>
  <si>
    <t>Sales Tax Exemption</t>
  </si>
  <si>
    <t>Discounted Value*</t>
  </si>
  <si>
    <t>Escalation Factor</t>
  </si>
  <si>
    <t>Discount Factor</t>
  </si>
  <si>
    <t>Total Costs</t>
  </si>
  <si>
    <t>&lt;-Intentional Blank</t>
  </si>
  <si>
    <t>To Private Individuals</t>
  </si>
  <si>
    <t>Temporary Payroll</t>
  </si>
  <si>
    <t>Ongoing Payroll</t>
  </si>
  <si>
    <t>To the Public</t>
  </si>
  <si>
    <t>State Benefits</t>
  </si>
  <si>
    <t>Temporary Income Tax Revenue</t>
  </si>
  <si>
    <t>Ongoing Income Tax Revenue</t>
  </si>
  <si>
    <t>Total Benefits to State &amp; Region</t>
  </si>
  <si>
    <t xml:space="preserve">Benefit to Cost Ratio </t>
  </si>
  <si>
    <t>Benefit*</t>
  </si>
  <si>
    <t>Cost*</t>
  </si>
  <si>
    <t>Ratio</t>
  </si>
  <si>
    <t>Grand Total</t>
  </si>
  <si>
    <t xml:space="preserve">*Discounted at 2% </t>
  </si>
  <si>
    <t>Count</t>
  </si>
  <si>
    <t>Direct Sales</t>
  </si>
  <si>
    <t>Indirect Sales</t>
  </si>
  <si>
    <t>Induced Sales</t>
  </si>
  <si>
    <t>Direct Jobs</t>
  </si>
  <si>
    <t>Indirect Jobs</t>
  </si>
  <si>
    <t>Induced Jobs</t>
  </si>
  <si>
    <t>Direct Earnings</t>
  </si>
  <si>
    <t>Indirect Earnings</t>
  </si>
  <si>
    <t>Induced Earnings</t>
  </si>
  <si>
    <t>Direct Value Added</t>
  </si>
  <si>
    <t>Indirect Value Added</t>
  </si>
  <si>
    <t>Induced Value Added</t>
  </si>
  <si>
    <t>Value Added To Sales</t>
  </si>
  <si>
    <t>Jobs To Sales</t>
  </si>
  <si>
    <t>Earnings To Sales</t>
  </si>
  <si>
    <t>Total Sales</t>
  </si>
  <si>
    <t>Total Jobs</t>
  </si>
  <si>
    <t>Total Earnings</t>
  </si>
  <si>
    <t>Crop Production</t>
  </si>
  <si>
    <t>Animal Production</t>
  </si>
  <si>
    <t>Timber Tract Operations</t>
  </si>
  <si>
    <t>Forest Nurseries and Gathering of Forest Products</t>
  </si>
  <si>
    <t>Logging</t>
  </si>
  <si>
    <t>Finfish Fishing</t>
  </si>
  <si>
    <t>Shellfish Fishing</t>
  </si>
  <si>
    <t>Other Marine Fishing</t>
  </si>
  <si>
    <t>Hunting and Trapping</t>
  </si>
  <si>
    <t>Cotton Ginning</t>
  </si>
  <si>
    <t>Soil Preparation, Planting, and Cultivating</t>
  </si>
  <si>
    <t>Crop Harvesting, Primarily by Machine</t>
  </si>
  <si>
    <t>Postharvest Crop Activities (except Cotton Ginning)</t>
  </si>
  <si>
    <t>Farm Labor Contractors and Crew Leaders</t>
  </si>
  <si>
    <t>Farm Management Services</t>
  </si>
  <si>
    <t>Support Activities for Animal Production</t>
  </si>
  <si>
    <t>Support Activities for Forestry</t>
  </si>
  <si>
    <t>Crude Petroleum Extraction</t>
  </si>
  <si>
    <t>Natural Gas Extraction</t>
  </si>
  <si>
    <t>Iron Ore Mining</t>
  </si>
  <si>
    <t>Copper, Nickel, Lead, and Zinc Mining</t>
  </si>
  <si>
    <t>Dimension Stone Mining and Quarrying</t>
  </si>
  <si>
    <t>Crushed and Broken Limestone Mining and Quarrying</t>
  </si>
  <si>
    <t>Crushed and Broken Granite Mining and Quarrying</t>
  </si>
  <si>
    <t>Other Crushed and Broken Stone Mining and Quarrying</t>
  </si>
  <si>
    <t>Construction Sand and Gravel Mining</t>
  </si>
  <si>
    <t>Industrial Sand Mining</t>
  </si>
  <si>
    <t>Drilling Oil and Gas Wells</t>
  </si>
  <si>
    <t>Support Activities for Oil and Gas Operations</t>
  </si>
  <si>
    <t>Support Activities for Coal Mining</t>
  </si>
  <si>
    <t>Support Activities for Metal Mining</t>
  </si>
  <si>
    <t>Support Activities for Nonmetallic Minerals (except Fuels) Mining</t>
  </si>
  <si>
    <t>Hydroelectric Power Generation</t>
  </si>
  <si>
    <t>Fossil Fuel 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</si>
  <si>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</si>
  <si>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</si>
  <si>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</si>
  <si>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</si>
  <si>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</si>
  <si>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</si>
  <si>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</si>
  <si>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</si>
  <si>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Natural Gas Distribution</t>
  </si>
  <si>
    <t>Water Supply and Irrigation Systems</t>
  </si>
  <si>
    <t>Sewage Treatment Facilities</t>
  </si>
  <si>
    <t>Steam and Air-Conditioning Supply</t>
  </si>
  <si>
    <t>New Single-Family Housing Construction (except For-Sale Builders)</t>
  </si>
  <si>
    <t>New Multifamily Housing Construction (except For-Sale Builders)</t>
  </si>
  <si>
    <t>New Housing For-Sale Builders</t>
  </si>
  <si>
    <t>Residential Remodelers</t>
  </si>
  <si>
    <t>Water and Sewer Line and Related Structures Construction</t>
  </si>
  <si>
    <t>Oil and Gas Pipeline and Related Structures Construction</t>
  </si>
  <si>
    <t>Power and Communication Line and Related Structures Construction</t>
  </si>
  <si>
    <t>Land Subdivision</t>
  </si>
  <si>
    <t>Highway, Street, and Bridge Construction</t>
  </si>
  <si>
    <t>Other Heavy and Civil Engineering Construction</t>
  </si>
  <si>
    <t>Poured Concrete Foundation and Structure Contractors</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</si>
  <si>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</si>
  <si>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</si>
  <si>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</si>
  <si>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</si>
  <si>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</si>
  <si>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</si>
  <si>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</si>
  <si>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</si>
  <si>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</si>
  <si>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</si>
  <si>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</si>
  <si>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</si>
  <si>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</si>
  <si>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</si>
  <si>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</si>
  <si>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</si>
  <si>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</si>
  <si>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</si>
  <si>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Dog and Cat Food Manufacturing</t>
  </si>
  <si>
    <t>Other Animal Food Manufacturing</t>
  </si>
  <si>
    <t>Flour Milling</t>
  </si>
  <si>
    <t>Rice Milling</t>
  </si>
  <si>
    <t>Malt Manufacturing</t>
  </si>
  <si>
    <t>Wet Corn Milling</t>
  </si>
  <si>
    <t>Soybean and Other Oilseed Processing</t>
  </si>
  <si>
    <t>Fats and Oils Refining and Blending</t>
  </si>
  <si>
    <t>Breakfast Cereal Manufacturing</t>
  </si>
  <si>
    <t>Beet Sugar Manufacturing</t>
  </si>
  <si>
    <t>Cane Sugar Manufacturing</t>
  </si>
  <si>
    <t>Nonchocolate Confectionery Manufacturing</t>
  </si>
  <si>
    <t>Chocolate and Confectionery Manufacturing from Cacao Beans</t>
  </si>
  <si>
    <t>Confectionery Manufacturing from Purchased Chocolate</t>
  </si>
  <si>
    <t>Frozen Fruit, Juice, and Vegetable Manufacturing</t>
  </si>
  <si>
    <t>Frozen Specialty Food Manufacturing</t>
  </si>
  <si>
    <t>Fruit and Vegetable Canning</t>
  </si>
  <si>
    <t>Specialty Canning</t>
  </si>
  <si>
    <t>Dried and Dehydrated Food Manufacturing</t>
  </si>
  <si>
    <t>Fluid Milk Manufacturing</t>
  </si>
  <si>
    <t>Creamery Butter Manufacturing</t>
  </si>
  <si>
    <t>Cheese Manufacturing</t>
  </si>
  <si>
    <t>Dry, Condensed, and Evaporated Dairy Product Manufacturing</t>
  </si>
  <si>
    <t>Ice Cream and Frozen Dessert Manufacturing</t>
  </si>
  <si>
    <t>Animal (except Poultry) Slaughtering</t>
  </si>
  <si>
    <t>Meat Processed from Carcasses</t>
  </si>
  <si>
    <t>Rendering and Meat Byproduct Processing</t>
  </si>
  <si>
    <t>Poultry Processing</t>
  </si>
  <si>
    <t>Seafood Product Preparation and Packaging</t>
  </si>
  <si>
    <t>Retail Bakeries</t>
  </si>
  <si>
    <t>Commercial Bakeries</t>
  </si>
  <si>
    <t>Frozen Cakes, Pies, and Other Pastries Manufacturing</t>
  </si>
  <si>
    <t>Cookie and Cracker Manufacturing</t>
  </si>
  <si>
    <t>Dry Pasta, Dough, and Flour Mixes Manufacturing from Purchased Flour</t>
  </si>
  <si>
    <t>Tortilla Manufacturing</t>
  </si>
  <si>
    <t>Roasted Nuts and Peanut Butter Manufacturing</t>
  </si>
  <si>
    <t>Other Snack Food Manufacturing</t>
  </si>
  <si>
    <t>Coffee and Tea Manufacturing</t>
  </si>
  <si>
    <t>Flavoring Syrup and Concentrate Manufacturing</t>
  </si>
  <si>
    <t>Mayonnaise, Dressing, and Other Prepared Sauce Manufacturing</t>
  </si>
  <si>
    <t>Spice and Extract Manufacturing</t>
  </si>
  <si>
    <t>Perishable Prepared Food Manufacturing</t>
  </si>
  <si>
    <t>All Other Miscellaneous Food Manufacturing</t>
  </si>
  <si>
    <t>Soft Drink Manufacturing</t>
  </si>
  <si>
    <t>Bottled Water Manufacturing</t>
  </si>
  <si>
    <t>Ice Manufacturing</t>
  </si>
  <si>
    <t>Breweries</t>
  </si>
  <si>
    <t>Wineries</t>
  </si>
  <si>
    <t>Distilleries</t>
  </si>
  <si>
    <t>Tobacco Manufacturing</t>
  </si>
  <si>
    <t>Fiber, Yarn, and Thread Mills</t>
  </si>
  <si>
    <t>Broadwoven Fabric Mills</t>
  </si>
  <si>
    <t>Narrow Fabric Mills and Schiffli Machine Embroidery</t>
  </si>
  <si>
    <t>Nonwoven Fabric Mills</t>
  </si>
  <si>
    <t>Knit Fabric Mills</t>
  </si>
  <si>
    <t>Textile and Fabric Finishing Mills</t>
  </si>
  <si>
    <t>Fabric Coating Mills</t>
  </si>
  <si>
    <t>Carpet and Rug Mills</t>
  </si>
  <si>
    <t>Curtain and Linen Mills</t>
  </si>
  <si>
    <t>Textile Bag and Canvas Mills</t>
  </si>
  <si>
    <t>Rope, Cordage, Twine, Tire Cord, and Tire Fabric Mills</t>
  </si>
  <si>
    <t>All Other Miscellaneous Textile Product Mills</t>
  </si>
  <si>
    <t>Cut and Sew Apparel Contractors</t>
  </si>
  <si>
    <t>Apparel Accessories and Other Apparel Manufacturing</t>
  </si>
  <si>
    <t>Leather and Hide Tanning and Finishing</t>
  </si>
  <si>
    <t>Footwear Manufacturing</t>
  </si>
  <si>
    <t>Sawmills</t>
  </si>
  <si>
    <t>Wood Preservation</t>
  </si>
  <si>
    <t>Hardwood Veneer and Plywood Manufacturing</t>
  </si>
  <si>
    <t>Softwood Veneer and Plywood Manufacturing</t>
  </si>
  <si>
    <t>Reconstituted Wood Product Manufacturing</t>
  </si>
  <si>
    <t>Wood Window and Door Manufacturing</t>
  </si>
  <si>
    <t>Cut Stock, Resawing Lumber, and Planing</t>
  </si>
  <si>
    <t>Other Millwork (including Flooring)</t>
  </si>
  <si>
    <t>Wood Container and Pallet Manufacturing</t>
  </si>
  <si>
    <t>Manufactured Home (Mobile Home) Manufacturing</t>
  </si>
  <si>
    <t>Prefabricated Wood Building Manufacturing</t>
  </si>
  <si>
    <t>All Other Miscellaneous Wood Product Manufacturing</t>
  </si>
  <si>
    <t>Pulp Mills</t>
  </si>
  <si>
    <t>Paperboard Mills</t>
  </si>
  <si>
    <t>Corrugated and Solid Fiber Box Manufacturing</t>
  </si>
  <si>
    <t>Folding Paperboard Box Manufacturing</t>
  </si>
  <si>
    <t>Other Paperboard Container Manufacturing</t>
  </si>
  <si>
    <t>Paper Bag and Coated and Treated Paper Manufacturing</t>
  </si>
  <si>
    <t>Stationery Product Manufacturing</t>
  </si>
  <si>
    <t>Sanitary Paper Product Manufacturing</t>
  </si>
  <si>
    <t>All Other Converted Paper Product Manufacturing</t>
  </si>
  <si>
    <t>Commercial Printing (except Screen and Books)</t>
  </si>
  <si>
    <t>Commercial Screen Printing</t>
  </si>
  <si>
    <t>Books Printing</t>
  </si>
  <si>
    <t>Support Activities for Printing</t>
  </si>
  <si>
    <t>Petroleum Refineries</t>
  </si>
  <si>
    <t>Asphalt Paving Mixture and Block Manufacturing</t>
  </si>
  <si>
    <t>Asphalt Shingle and Coating Materials Manufacturing</t>
  </si>
  <si>
    <t>Petroleum Lubricating Oil and Grease Manufacturing</t>
  </si>
  <si>
    <t>All Other Petroleum and Coal Products Manufacturing</t>
  </si>
  <si>
    <t>Petrochemical Manufacturing</t>
  </si>
  <si>
    <t>Industrial Gas Manufacturing</t>
  </si>
  <si>
    <t>Synthetic Dye and Pigment Manufacturing</t>
  </si>
  <si>
    <t>Other Basic Inorganic Chemical Manufacturing</t>
  </si>
  <si>
    <t>Ethyl Alcohol Manufacturing</t>
  </si>
  <si>
    <t>Cyclic Crude, Intermediate, and Gum and Wood Chemical Manufacturing</t>
  </si>
  <si>
    <t>All Other Basic Organic Chemical Manufacturing</t>
  </si>
  <si>
    <t>Plastics Material and Resin Manufacturing</t>
  </si>
  <si>
    <t>Synthetic Rubber Manufacturing</t>
  </si>
  <si>
    <t>Artificial and Synthetic Fibers and Filaments Manufacturing</t>
  </si>
  <si>
    <t>Nitrogenous Fertilizer Manufacturing</t>
  </si>
  <si>
    <t>Phosphatic Fertilizer Manufacturing</t>
  </si>
  <si>
    <t>Fertilizer (Mixing Only) Manufacturing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</si>
  <si>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</si>
  <si>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</si>
  <si>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</si>
  <si>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</si>
  <si>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</si>
  <si>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Paint and Coating Manufacturing</t>
  </si>
  <si>
    <t>Adhesive Manufacturing</t>
  </si>
  <si>
    <t>Soap and Other Detergent Manufacturing</t>
  </si>
  <si>
    <t>Polish and Other Sanitation Good Manufacturing</t>
  </si>
  <si>
    <t>Surface Active Agent Manufacturing</t>
  </si>
  <si>
    <t>Toilet Preparation Manufacturing</t>
  </si>
  <si>
    <t>Printing Ink Manufacturing</t>
  </si>
  <si>
    <t>Explosives Manufacturing</t>
  </si>
  <si>
    <t>Custom Compounding of Purchased Resins</t>
  </si>
  <si>
    <t>Photographic Film, Paper, Plate, and Chemical Manufacturing</t>
  </si>
  <si>
    <t>All Other Miscellaneous Chemical Product and Preparation Manufacturing</t>
  </si>
  <si>
    <t>Plastics Bag and Pouch Manufacturing</t>
  </si>
  <si>
    <t>Plastics Packaging Film and Sheet (including Laminated) Manufacturing</t>
  </si>
  <si>
    <t>Unlaminated Plastics Film and Sheet (except Packaging) Manufacturing</t>
  </si>
  <si>
    <t>Unlaminated Plastics Profile Shape Manufacturing</t>
  </si>
  <si>
    <t>Plastics Pipe and Pipe Fitting Manufacturing</t>
  </si>
  <si>
    <t>Laminated Plastics Plate, Sheet (except Packaging), and Shape Manufacturing</t>
  </si>
  <si>
    <t>Polystyrene Foam Product Manufacturing</t>
  </si>
  <si>
    <t>Urethane and Other Foam Product (except Polystyrene) Manufacturing</t>
  </si>
  <si>
    <t>Plastics Bottle Manufacturing</t>
  </si>
  <si>
    <t>Plastics Plumbing Fixture Manufacturing</t>
  </si>
  <si>
    <t>All Other Plastics Product Manufacturing</t>
  </si>
  <si>
    <t>Tire Manufacturing (except Retreading)</t>
  </si>
  <si>
    <t>Tire Retreading</t>
  </si>
  <si>
    <t>Rubber and Plastics Hoses and Belting Manufacturing</t>
  </si>
  <si>
    <t>Rubber Product Manufacturing for Mechanical Use</t>
  </si>
  <si>
    <t>All Other Rubber Product Manufacturing</t>
  </si>
  <si>
    <t>Pottery, Ceramics, and Plumbing Fixture Manufacturing</t>
  </si>
  <si>
    <t>Clay Building Material and Refractories Manufacturing</t>
  </si>
  <si>
    <t>Flat Glass Manufacturing</t>
  </si>
  <si>
    <t>Other Pressed and Blown Glass and Glassware Manufacturing</t>
  </si>
  <si>
    <t>Glass Container Manufacturing</t>
  </si>
  <si>
    <t>Glass Product Manufacturing Made of Purchased Glass</t>
  </si>
  <si>
    <t>Cement Manufacturing</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</si>
  <si>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</si>
  <si>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</si>
  <si>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</si>
  <si>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</si>
  <si>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</si>
  <si>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</si>
  <si>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</si>
  <si>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</si>
  <si>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Ground or Treated Mineral and Earth Manufacturing</t>
  </si>
  <si>
    <t>Mineral Wool Manufacturing</t>
  </si>
  <si>
    <t>All Other Miscellaneous Nonmetallic Mineral Product Manufacturing</t>
  </si>
  <si>
    <t>Iron and Steel Mills and Ferroalloy Manufacturing</t>
  </si>
  <si>
    <t>Iron and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</si>
  <si>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</si>
  <si>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</si>
  <si>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</si>
  <si>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</si>
  <si>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</si>
  <si>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</si>
  <si>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(except Aluminum) Smelting and Refining</t>
  </si>
  <si>
    <t>Copper Rolling, Drawing, Extruding, and Alloying</t>
  </si>
  <si>
    <t>Nonferrous Metal (except Copper and Aluminum) Rolling, Drawing, and Extruding</t>
  </si>
  <si>
    <t>Secondary Smelting, Refining, and Alloying of Nonferrous Metal (except Copper and Aluminum)</t>
  </si>
  <si>
    <t>Iron Foundries</t>
  </si>
  <si>
    <t>Steel Investment Foundries</t>
  </si>
  <si>
    <t>Steel Foundries (except Investment)</t>
  </si>
  <si>
    <t>Nonferrous Metal Die-Casting Foundries</t>
  </si>
  <si>
    <t>Aluminum Foundries (except Die-Casting)</t>
  </si>
  <si>
    <t>Other Nonferrous Metal Foundries (except Die-Casting)</t>
  </si>
  <si>
    <t>Iron and Steel Forging</t>
  </si>
  <si>
    <t>Nonferrous Forging</t>
  </si>
  <si>
    <t>Custom Roll Forming</t>
  </si>
  <si>
    <t>Powder Metallurgy Part Manufacturing</t>
  </si>
  <si>
    <t>Metal Crown, Closure, and Other Metal Stamping (except Automotive)</t>
  </si>
  <si>
    <t>Metal Kitchen Cookware, Utensil, Cutlery, and Flatware (except Precious) Manufacturing</t>
  </si>
  <si>
    <t>Saw Blade and Handtool Manufacturing</t>
  </si>
  <si>
    <t>Prefabricated Metal Building and Component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</si>
  <si>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</si>
  <si>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</si>
  <si>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</si>
  <si>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</si>
  <si>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</si>
  <si>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</si>
  <si>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</si>
  <si>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 Manufacturing</t>
  </si>
  <si>
    <t>Other Metal Container Manufacturing</t>
  </si>
  <si>
    <t>Hardware Manufacturing</t>
  </si>
  <si>
    <t>Spring Manufacturing</t>
  </si>
  <si>
    <t>Other Fabricated Wire Product Manufacturing</t>
  </si>
  <si>
    <t>Machine Shops</t>
  </si>
  <si>
    <t>Precision Turned Product Manufacturing</t>
  </si>
  <si>
    <t>Bolt, Nut, Screw, Rivet, and Washer Manufacturing</t>
  </si>
  <si>
    <t>Metal Heat Treating</t>
  </si>
  <si>
    <t>Metal Coating, Engraving (except Jewelry and Silverware), and Allied Services to Manufacturers</t>
  </si>
  <si>
    <t>Electroplating, Plating, Polishing, Anodizing, and Coloring</t>
  </si>
  <si>
    <t>Industrial Valve Manufacturing</t>
  </si>
  <si>
    <t>Fluid Power Valve and Hose Fitting Manufacturing</t>
  </si>
  <si>
    <t>Plumbing Fixture Fitting and Trim Manufacturing</t>
  </si>
  <si>
    <t>Other Metal Valve and Pipe Fitting Manufacturing</t>
  </si>
  <si>
    <t>Ball and Roller Bearing Manufacturing</t>
  </si>
  <si>
    <t>Small Arms Ammunition Manufacturing</t>
  </si>
  <si>
    <t>Ammunition (except Small Arms) Manufacturing</t>
  </si>
  <si>
    <t>Small Arms, Ordnance, and Ordnance Accessories Manufacturing</t>
  </si>
  <si>
    <t>Fabricated Pipe and Pipe Fitting Manufacturing</t>
  </si>
  <si>
    <t>All Other Miscellaneous Fabricated Metal Product Manufacturing</t>
  </si>
  <si>
    <t>Farm Machinery and Equipment Manufacturing</t>
  </si>
  <si>
    <t>Lawn and Garden Tractor and Home Lawn and Garden Equipment Manufacturing</t>
  </si>
  <si>
    <t>Construction Machinery Manufacturing</t>
  </si>
  <si>
    <t>Mining Machinery and Equipment Manufacturing</t>
  </si>
  <si>
    <t>Oil and Gas Field Machinery and Equipment Manufacturing</t>
  </si>
  <si>
    <t>Food Product Machinery Manufacturing</t>
  </si>
  <si>
    <t>Semiconductor Machinery Manufacturing</t>
  </si>
  <si>
    <t>Sawmill, Woodworking, and Paper Machinery Manufacturing</t>
  </si>
  <si>
    <t>Industrial and Commercial Fan and Blower and Air Purification Equipment Manufacturing</t>
  </si>
  <si>
    <t>Heating Equipment (except Warm Air Furnaces) Manufacturing</t>
  </si>
  <si>
    <t>Air-Conditioning and Warm Air Heating Equipment and Commercial and Industrial Refrigeration Equipment Manufacturing</t>
  </si>
  <si>
    <t>Industrial Mold Manufacturing</t>
  </si>
  <si>
    <t>Special Die and Tool, Die Set, Jig, and Fixture Manufacturing</t>
  </si>
  <si>
    <t>Cutting Tool and Machine Tool Accessory Manufacturing</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</si>
  <si>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</si>
  <si>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</si>
  <si>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</si>
  <si>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</si>
  <si>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</si>
  <si>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</si>
  <si>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Air and Gas Compressor Manufacturing</t>
  </si>
  <si>
    <t>Measuring, Dispensing, and Other Pumping Equipment Manufacturing</t>
  </si>
  <si>
    <t>Elevator and Moving Stairway Manufacturing</t>
  </si>
  <si>
    <t>Conveyor and Conveying Equipment Manufacturing</t>
  </si>
  <si>
    <t>Overhead Traveling Crane, Hoist, and Monorail System Manufacturing</t>
  </si>
  <si>
    <t>Industrial Truck, Tractor, Trailer, and Stacker Machinery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</si>
  <si>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</si>
  <si>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</si>
  <si>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</si>
  <si>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</si>
  <si>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</si>
  <si>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</si>
  <si>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All Other Miscellaneous General Purpose Machinery Manufacturing</t>
  </si>
  <si>
    <t>Electronic Computer Manufacturing</t>
  </si>
  <si>
    <t>Computer Storage Device Manufacturing</t>
  </si>
  <si>
    <t>Computer Terminal and Other Computer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</si>
  <si>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</si>
  <si>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</si>
  <si>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</si>
  <si>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</si>
  <si>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Bare Printed Circuit Board Manufacturing</t>
  </si>
  <si>
    <t>Semiconductor and Related Device Manufacturing</t>
  </si>
  <si>
    <t>Capacitor, Resistor, Coil, Transformer, and Other Inductor Manufacturing</t>
  </si>
  <si>
    <t>Electronic Connector Manufacturing</t>
  </si>
  <si>
    <t>Printed Circuit Assembly (Electronic Assembly) Manufacturing</t>
  </si>
  <si>
    <t>Other Electronic Component Manufacturing</t>
  </si>
  <si>
    <t>Electromedical and Electrotherapeutic Apparatus Manufacturing</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</si>
  <si>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</si>
  <si>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</si>
  <si>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</si>
  <si>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</si>
  <si>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Instrument Manufacturing for Measuring and Testing Electricity and Electrical Signals</t>
  </si>
  <si>
    <t>Analytical Laboratory Instrument Manufacturing</t>
  </si>
  <si>
    <t>Irradiation Apparatus Manufacturing</t>
  </si>
  <si>
    <t>Other Measuring and Controlling Device Manufacturing</t>
  </si>
  <si>
    <t>Residential Electric Lighting Fixture Manufacturing</t>
  </si>
  <si>
    <t>Commercial, Industrial, and Institutional Electric Lighting Fixture Manufacturing</t>
  </si>
  <si>
    <t>Small Electrical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</si>
  <si>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</si>
  <si>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</si>
  <si>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</si>
  <si>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</si>
  <si>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</si>
  <si>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Fiber Optic Cable Manufacturing</t>
  </si>
  <si>
    <t>Other Communication and Energy Wire Manufacturing</t>
  </si>
  <si>
    <t>Current-Carrying Wiring Device Manufacturing</t>
  </si>
  <si>
    <t>Noncurrent-Carrying Wiring Device Manufacturing</t>
  </si>
  <si>
    <t>Carbon and Graphite Product Manufacturing</t>
  </si>
  <si>
    <t>All Other Miscellaneous Electrical Equipment and Component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</si>
  <si>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</si>
  <si>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</si>
  <si>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</si>
  <si>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</si>
  <si>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</si>
  <si>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</si>
  <si>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</si>
  <si>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</si>
  <si>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</si>
  <si>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</si>
  <si>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</si>
  <si>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</si>
  <si>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</si>
  <si>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Aircraft Manufacturing</t>
  </si>
  <si>
    <t>Aircraft Engine and Engine Parts Manufacturing</t>
  </si>
  <si>
    <t>Other Aircraft Parts and Auxiliary Equipment Manufacturing</t>
  </si>
  <si>
    <t>Guided Missile and Space Vehicle Manufacturing</t>
  </si>
  <si>
    <t>Guided Missile and Space Vehicle Propulsion Unit and Propulsion Unit Parts Manufacturing</t>
  </si>
  <si>
    <t>Other Guided Missile and Space Vehicle Parts and Auxiliary Equipment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</si>
  <si>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</si>
  <si>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</si>
  <si>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</si>
  <si>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</si>
  <si>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</si>
  <si>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</si>
  <si>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</si>
  <si>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</si>
  <si>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</si>
  <si>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Institutional Furniture Manufacturing</t>
  </si>
  <si>
    <t>Wood Office Furniture Manufacturing</t>
  </si>
  <si>
    <t>Custom Architectural Woodwork and Millwork Manufacturing</t>
  </si>
  <si>
    <t>Office Furniture (except Wood) Manufacturing</t>
  </si>
  <si>
    <t>Showcase, Partition, Shelving, and Locker Manufacturing</t>
  </si>
  <si>
    <t>Mattress Manufacturing</t>
  </si>
  <si>
    <t>Blind and Shade Manufacturing</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</si>
  <si>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</si>
  <si>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</si>
  <si>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</si>
  <si>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</si>
  <si>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</si>
  <si>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</si>
  <si>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</si>
  <si>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</si>
  <si>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</si>
  <si>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</si>
  <si>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Gasket, Packing, and Sealing Device Manufacturing</t>
  </si>
  <si>
    <t>Musical Instrument Manufacturing</t>
  </si>
  <si>
    <t>Fastener, Button, Needle, and Pin Manufacturing</t>
  </si>
  <si>
    <t>Broom, Brush, and Mop Manufacturing</t>
  </si>
  <si>
    <t>Burial Casket Manufacturing</t>
  </si>
  <si>
    <t>All Other Miscellaneous Manufacturing</t>
  </si>
  <si>
    <t>Automobile and Other Motor Vehicle Merchant Wholesalers</t>
  </si>
  <si>
    <t>Motor Vehicle Supplies and New Parts Merchant Wholesalers</t>
  </si>
  <si>
    <t>Tire and Tube Merchant Wholesalers</t>
  </si>
  <si>
    <t>Motor Vehicle Parts (Used) Merchant Wholesalers</t>
  </si>
  <si>
    <t>Furniture Merchant Wholesalers</t>
  </si>
  <si>
    <t>Home Furnishing Merchant Wholesalers</t>
  </si>
  <si>
    <t>Lumber, Plywood, Millwork, and Wood Panel Merchant Wholesalers</t>
  </si>
  <si>
    <t>Brick, Stone, and Related Construction Material Merchant Wholesalers</t>
  </si>
  <si>
    <t>Roofing, Siding, and Insulation Material Merchant Wholesalers</t>
  </si>
  <si>
    <t>Other Construction Material Merchant Wholesalers</t>
  </si>
  <si>
    <t>Photographic Equipment and Supplies Merchant Wholesalers</t>
  </si>
  <si>
    <t>Office Equipment Merchant Wholesalers</t>
  </si>
  <si>
    <t>Computer and Computer Peripheral Equipment and Software Merchant Wholesalers</t>
  </si>
  <si>
    <t>Other Commercial Equipment Merchant Wholesalers</t>
  </si>
  <si>
    <t>Medical, Dental, and Hospital Equipment and Supplies Merchant Wholesalers</t>
  </si>
  <si>
    <t>Ophthalmic Goods Merchant Wholesalers</t>
  </si>
  <si>
    <t>Other Professional Equipment and Supplies Merchant Wholesalers</t>
  </si>
  <si>
    <t>Metal Service Centers and Other Metal Merchant Wholesalers</t>
  </si>
  <si>
    <t>Coal and Other Mineral and Ore Merchant Wholesalers</t>
  </si>
  <si>
    <t>Electrical Apparatus and Equipment, Wiring Supplies, and Related Equipment Merchant Wholesalers</t>
  </si>
  <si>
    <t>Household Appliances, Electric Housewares, and Consumer Electronics Merchant Wholesalers</t>
  </si>
  <si>
    <t>Other Electronic Parts and Equipment Merchant Wholesalers</t>
  </si>
  <si>
    <t>Hardware Merchant Wholesalers</t>
  </si>
  <si>
    <t>Plumbing and Heating Equipment and Supplies (Hydronics) Merchant Wholesalers</t>
  </si>
  <si>
    <t>Warm Air Heating and Air-Conditioning Equipment and Supplies Merchant Wholesalers</t>
  </si>
  <si>
    <t>Refrigeration Equipment and Supplies Merchant Wholesalers</t>
  </si>
  <si>
    <t>Construction and Mining (except Oil Well) Machinery and Equipment Merchant Wholesalers</t>
  </si>
  <si>
    <t>Farm and Garden Machinery and Equipment Merchant Wholesalers</t>
  </si>
  <si>
    <t>Industrial Machinery and Equipment Merchant Wholesalers</t>
  </si>
  <si>
    <t>Industrial Supplies Merchant Wholesalers</t>
  </si>
  <si>
    <t>Service Establishment Equipment and Supplies Merchant Wholesalers</t>
  </si>
  <si>
    <t>Transportation Equipment and Supplies (except Motor Vehicle) Merchant Wholesalers</t>
  </si>
  <si>
    <t>Sporting and Recreational Goods and Supplies Merchant Wholesalers</t>
  </si>
  <si>
    <t>Toy and Hobby Goods and Supplies Merchant Wholesalers</t>
  </si>
  <si>
    <t>Recyclable Material Merchant Wholesalers</t>
  </si>
  <si>
    <t>Jewelry, Watch, Precious Stone, and Precious Metal Merchant Wholesalers</t>
  </si>
  <si>
    <t>Other Miscellaneous Durable Goods Merchant Wholesalers</t>
  </si>
  <si>
    <t>Printing and Writing Paper Merchant Wholesalers</t>
  </si>
  <si>
    <t>Stationery and Office Supplies Merchant Wholesalers</t>
  </si>
  <si>
    <t>Industrial and Personal Service Paper Merchant Wholesalers</t>
  </si>
  <si>
    <t>Drugs and Druggists' Sundries Merchant Wholesalers</t>
  </si>
  <si>
    <t>Piece Goods, Notions, and Other Dry Goods Merchant Wholesalers</t>
  </si>
  <si>
    <t>Footwear Merchant Wholesalers</t>
  </si>
  <si>
    <t>General Line Grocery Merchant Wholesalers</t>
  </si>
  <si>
    <t>Packaged Frozen Food Merchant Wholesalers</t>
  </si>
  <si>
    <t>Dairy Product (except Dried or Canned) Merchant Wholesalers</t>
  </si>
  <si>
    <t>Poultry and Poultry Product Merchant Wholesalers</t>
  </si>
  <si>
    <t>Confectionery Merchant Wholesalers</t>
  </si>
  <si>
    <t>Fish and Seafood Merchant Wholesalers</t>
  </si>
  <si>
    <t>Meat and Meat Product Merchant Wholesalers</t>
  </si>
  <si>
    <t>Fresh Fruit and Vegetable Merchant Wholesalers</t>
  </si>
  <si>
    <t>Other Grocery and Related Products Merchant Wholesalers</t>
  </si>
  <si>
    <t>Grain and Field Bean Merchant Wholesalers</t>
  </si>
  <si>
    <t>Livestock Merchant Wholesalers</t>
  </si>
  <si>
    <t>Other Farm Product Raw Material Merchant Wholesalers</t>
  </si>
  <si>
    <t>Plastics Materials and Basic Forms and Shapes Merchant Wholesalers</t>
  </si>
  <si>
    <t>Other Chemical and Allied Products Merchant Wholesalers</t>
  </si>
  <si>
    <t>Petroleum Bulk Stations and Terminals</t>
  </si>
  <si>
    <t>Petroleum and Petroleum Products Merchant Wholesalers (except Bulk Stations and Terminals)</t>
  </si>
  <si>
    <t>Beer and Ale Merchant Wholesalers</t>
  </si>
  <si>
    <t>Wine and Distilled Alcoholic Beverage Merchant Wholesalers</t>
  </si>
  <si>
    <t>Farm Supplies Merchant Wholesalers</t>
  </si>
  <si>
    <t>Book, Periodical, and Newspaper Merchant Wholesalers</t>
  </si>
  <si>
    <t>Flower, Nursery Stock, and Florists' Supplies Merchant Wholesalers</t>
  </si>
  <si>
    <t>Tobacco and Tobacco Product Merchant Wholesalers</t>
  </si>
  <si>
    <t>Paint, Varnish, and Supplies Merchant Wholesalers</t>
  </si>
  <si>
    <t>Other Miscellaneous Nondurable Goods Merchant Wholesalers</t>
  </si>
  <si>
    <t>Wholesale Trade Agents and Brokers</t>
  </si>
  <si>
    <t>New Car Dealers</t>
  </si>
  <si>
    <t>Used Car Dealers</t>
  </si>
  <si>
    <t>Recreational Vehicle Dealers</t>
  </si>
  <si>
    <t>Boat Dealers</t>
  </si>
  <si>
    <t>Motorcycle, ATV, and All Other Motor Vehicle Dealers</t>
  </si>
  <si>
    <t>Tire Dealers</t>
  </si>
  <si>
    <t>Furniture Stores</t>
  </si>
  <si>
    <t>Home Centers</t>
  </si>
  <si>
    <t>Paint and Wallpaper Stores</t>
  </si>
  <si>
    <t>Other Building Material Dealers</t>
  </si>
  <si>
    <t>Supermarkets and Other Grocery (except Convenience) Stores</t>
  </si>
  <si>
    <t>Fruit and Vegetable Markets</t>
  </si>
  <si>
    <t>Baked Goods Stores</t>
  </si>
  <si>
    <t>Confectionery and Nut Stores</t>
  </si>
  <si>
    <t>Gasoline Stations with Convenience Stores</t>
  </si>
  <si>
    <t>Other Gasoline Stations</t>
  </si>
  <si>
    <t>Department Stores</t>
  </si>
  <si>
    <t>Warehouse Clubs and Supercenters</t>
  </si>
  <si>
    <t>Florists</t>
  </si>
  <si>
    <t>Art Dealers</t>
  </si>
  <si>
    <t>Manufactured (Mobile) Home Dealers</t>
  </si>
  <si>
    <t>Vending Machine Operators</t>
  </si>
  <si>
    <t>Fuel Dealers</t>
  </si>
  <si>
    <t>Scheduled Passenger Air Transportation</t>
  </si>
  <si>
    <t>Scheduled Freight Air Transportation</t>
  </si>
  <si>
    <t>Nonscheduled Chartered Passenger Air Transportation</t>
  </si>
  <si>
    <t>Nonscheduled Chartered Freight Air Transportation</t>
  </si>
  <si>
    <t>Other Nonscheduled Air Transportation</t>
  </si>
  <si>
    <t>Rail transportation</t>
  </si>
  <si>
    <t>Deep Sea Freight Transportation</t>
  </si>
  <si>
    <t>Deep Sea Passenger Transportation</t>
  </si>
  <si>
    <t>Coastal and Great Lakes Freight Transportation</t>
  </si>
  <si>
    <t>Coastal and Great Lakes Passenger Transportation</t>
  </si>
  <si>
    <t>Inland Water Freight Transportation</t>
  </si>
  <si>
    <t>Inland Water Passenger Transportation</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</si>
  <si>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</si>
  <si>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</si>
  <si>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</si>
  <si>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</si>
  <si>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</si>
  <si>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</si>
  <si>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Mixed Mode Transit Systems</t>
  </si>
  <si>
    <t>Commuter Rail Systems</t>
  </si>
  <si>
    <t>Bus and Other Motor Vehicle Transit Systems</t>
  </si>
  <si>
    <t>Other Urban Transit Systems</t>
  </si>
  <si>
    <t>Interurban and Rural Bus Transportation</t>
  </si>
  <si>
    <t>Taxi Service</t>
  </si>
  <si>
    <t>Limousine Service</t>
  </si>
  <si>
    <t>School and Employee Bus Transportation</t>
  </si>
  <si>
    <t>Charter Bus Industry</t>
  </si>
  <si>
    <t>Special Needs Transportation</t>
  </si>
  <si>
    <t>All Other Transit and Ground Passenger Transportation</t>
  </si>
  <si>
    <t>Pipeline Transportation of Crude Oil</t>
  </si>
  <si>
    <t>Pipeline Transportation of Natural Gas</t>
  </si>
  <si>
    <t>Pipeline Transportation of Refined Petroleum Products</t>
  </si>
  <si>
    <t>All Other Pipeline Transportation</t>
  </si>
  <si>
    <t>Scenic and Sightseeing Transportation, Land</t>
  </si>
  <si>
    <t>Scenic and Sightseeing Transportation, Water</t>
  </si>
  <si>
    <t>Scenic and Sightseeing Transportation, Other</t>
  </si>
  <si>
    <t>Air Traffic Control</t>
  </si>
  <si>
    <t>Other Airport Operations</t>
  </si>
  <si>
    <t>Other Support Activities for Air Transportation</t>
  </si>
  <si>
    <t>Support Activities for Rail Transportation</t>
  </si>
  <si>
    <t>Port and Harbor Operations</t>
  </si>
  <si>
    <t>Marine Cargo Handling</t>
  </si>
  <si>
    <t>Navigational Services to Shipping</t>
  </si>
  <si>
    <t>Other Support Activities for Water Transportation</t>
  </si>
  <si>
    <t>Motor Vehicle Towing</t>
  </si>
  <si>
    <t>Other Support Activities for Road Transportation</t>
  </si>
  <si>
    <t>Freight Transportation Arrangement</t>
  </si>
  <si>
    <t>Packing and Crating</t>
  </si>
  <si>
    <t>All Other Support Activities for Transportation</t>
  </si>
  <si>
    <t>Postal Service</t>
  </si>
  <si>
    <t>Couriers and Express Delivery Services</t>
  </si>
  <si>
    <t>Local Messengers and Local Delivery</t>
  </si>
  <si>
    <t>General Warehousing and Storage</t>
  </si>
  <si>
    <t>Refrigerated Warehousing and Storage</t>
  </si>
  <si>
    <t>Farm Product Warehousing and Storage</t>
  </si>
  <si>
    <t>Other Warehousing and Storage</t>
  </si>
  <si>
    <t>Newspaper Publishers</t>
  </si>
  <si>
    <t>Periodical Publishers</t>
  </si>
  <si>
    <t>Book Publishers</t>
  </si>
  <si>
    <t>Directory and Mailing List Publishers</t>
  </si>
  <si>
    <t>Greeting Card Publishers</t>
  </si>
  <si>
    <t>All Other Publishers</t>
  </si>
  <si>
    <t>Software Publishers</t>
  </si>
  <si>
    <t>Motion Picture and Video Production</t>
  </si>
  <si>
    <t>Motion Picture and Video Distribution</t>
  </si>
  <si>
    <t>Motion Picture Theaters (except Drive-Ins)</t>
  </si>
  <si>
    <t>Drive-In Motion Picture Theaters</t>
  </si>
  <si>
    <t>Teleproduction and Other Postproduction Services</t>
  </si>
  <si>
    <t>Other Motion Picture and Video Industries</t>
  </si>
  <si>
    <t>Music Publishers</t>
  </si>
  <si>
    <t>Sound Recording Studios</t>
  </si>
  <si>
    <t>Record Production and Distribution</t>
  </si>
  <si>
    <t>Other Sound Recording Industries</t>
  </si>
  <si>
    <t>Wired Telecommunications Carriers</t>
  </si>
  <si>
    <t>Wireless Telecommunications Carriers (except Satellite)</t>
  </si>
  <si>
    <t>Satellite Telecommunications</t>
  </si>
  <si>
    <t>Telecommunications Resellers</t>
  </si>
  <si>
    <t>All Other Telecommunications</t>
  </si>
  <si>
    <t>Data Processing, Hosting, and Related Services</t>
  </si>
  <si>
    <t>Libraries and Archives</t>
  </si>
  <si>
    <t>Monetary Authorities-Central Bank</t>
  </si>
  <si>
    <t>Commercial Banking</t>
  </si>
  <si>
    <t>Credit Unions</t>
  </si>
  <si>
    <t>Credit Card Issuing</t>
  </si>
  <si>
    <t>Sales Financing</t>
  </si>
  <si>
    <t>Consumer Lending</t>
  </si>
  <si>
    <t>Real Estate Credit</t>
  </si>
  <si>
    <t>Mortgage and Nonmortgage Loan Brokers</t>
  </si>
  <si>
    <t>Financial Transactions Processing, Reserve, and Clearinghouse Activities</t>
  </si>
  <si>
    <t>Other Activities Related to Credit Intermediation</t>
  </si>
  <si>
    <t>Securities and Commodity Exchanges</t>
  </si>
  <si>
    <t>Miscellaneous Intermediation</t>
  </si>
  <si>
    <t>Trust, Fiduciary, and Custody Activities</t>
  </si>
  <si>
    <t>Miscellaneous Financial Investment Activities</t>
  </si>
  <si>
    <t>Direct Life Insurance Carriers</t>
  </si>
  <si>
    <t>Direct Health and Medical Insurance Carriers</t>
  </si>
  <si>
    <t>Direct Property and Casualty Insurance Carriers</t>
  </si>
  <si>
    <t>Direct Title Insurance Carriers</t>
  </si>
  <si>
    <t>Other Direct Insurance (except Life, Health, and Medical) Carriers</t>
  </si>
  <si>
    <t>Reinsurance Carriers</t>
  </si>
  <si>
    <t>Insurance Agencies and Brokerages</t>
  </si>
  <si>
    <t>Claims Adjusting</t>
  </si>
  <si>
    <t>All Other Insurance Related Activities</t>
  </si>
  <si>
    <t>Pension Funds</t>
  </si>
  <si>
    <t>Health and Welfare Funds</t>
  </si>
  <si>
    <t>Other Insurance Funds</t>
  </si>
  <si>
    <t>Open-End Investment Funds</t>
  </si>
  <si>
    <t>Trusts, Estates, and Agency Accounts</t>
  </si>
  <si>
    <t>Other Financial Vehicles</t>
  </si>
  <si>
    <t>Lessors of Residential Buildings and Dwellings</t>
  </si>
  <si>
    <t>Lessors of Nonresidential Buildings (except Miniwarehouses)</t>
  </si>
  <si>
    <t>Lessors of Miniwarehouses and Self-Storage Units</t>
  </si>
  <si>
    <t>Lessors of Other Real Estate Property</t>
  </si>
  <si>
    <t>Offices of Real Estate Agents and Brokers</t>
  </si>
  <si>
    <t>Residential Property Managers</t>
  </si>
  <si>
    <t>Nonresidential Property Managers</t>
  </si>
  <si>
    <t>Offices of Real Estate Appraisers</t>
  </si>
  <si>
    <t>Other Activities Related to Real Estate</t>
  </si>
  <si>
    <t>Passenger Car Rental</t>
  </si>
  <si>
    <t>Passenger Car Leasing</t>
  </si>
  <si>
    <t>Truck, Utility Trailer, and RV (Recreational Vehicle) Rental and Leasing</t>
  </si>
  <si>
    <t>Consumer Electronics and Appliances Rental</t>
  </si>
  <si>
    <t>Formal Wear and Costume Rental</t>
  </si>
  <si>
    <t>Video Tape and Disc Rental</t>
  </si>
  <si>
    <t>Home Health Equipment Rental</t>
  </si>
  <si>
    <t>Recreational Goods Rental</t>
  </si>
  <si>
    <t>All Other Consumer Goods Rental</t>
  </si>
  <si>
    <t>General Rental Centers</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</si>
  <si>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</si>
  <si>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</si>
  <si>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</si>
  <si>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</si>
  <si>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Lessors of Nonfinancial Intangible Assets (except Copyrighted Works)</t>
  </si>
  <si>
    <t>Offices of Lawyers</t>
  </si>
  <si>
    <t>Title Abstract and Settlement Offices</t>
  </si>
  <si>
    <t>All Other Legal Services</t>
  </si>
  <si>
    <t>Offices of Certified Public Accountants</t>
  </si>
  <si>
    <t>Tax Preparation Services</t>
  </si>
  <si>
    <t>Payroll Services</t>
  </si>
  <si>
    <t>Other Accounting Services</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</si>
  <si>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</si>
  <si>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</si>
  <si>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</si>
  <si>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</si>
  <si>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</si>
  <si>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</si>
  <si>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</si>
  <si>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Testing Laboratories</t>
  </si>
  <si>
    <t>Interior Design Services</t>
  </si>
  <si>
    <t>Industrial Design Services</t>
  </si>
  <si>
    <t>Graphic Design Services</t>
  </si>
  <si>
    <t>Other Specialized Design Services</t>
  </si>
  <si>
    <t>Custom Computer Programming Services</t>
  </si>
  <si>
    <t>Computer Systems Design Services</t>
  </si>
  <si>
    <t>Computer Facilities Management Services</t>
  </si>
  <si>
    <t>Other Computer Related Services</t>
  </si>
  <si>
    <t>Administrative Management and General Management Consulting Services</t>
  </si>
  <si>
    <t>Human Resources Consulting Services</t>
  </si>
  <si>
    <t>Marketing Consulting Services</t>
  </si>
  <si>
    <t>Process, Physical Distribution, and Logistics Consulting Services</t>
  </si>
  <si>
    <t>Other Management Consulting Services</t>
  </si>
  <si>
    <t>Environmental Consulting Services</t>
  </si>
  <si>
    <t>Other Scientific and Technical Consulting Services</t>
  </si>
  <si>
    <t>Research and Development in Nanotechnology</t>
  </si>
  <si>
    <t>Research and Development in Biotechnology (except Nanobiotechnology)</t>
  </si>
  <si>
    <t>Research and Development in the Physical, Engineering, and Life Sciences (except Nanotechnology and Biotechnology)</t>
  </si>
  <si>
    <t>Research and Development in the Social Sciences and Humanities</t>
  </si>
  <si>
    <t>Advertising Agencies</t>
  </si>
  <si>
    <t>Public Relations Agencies</t>
  </si>
  <si>
    <t>Media Buying Agencies</t>
  </si>
  <si>
    <t>Media Representatives</t>
  </si>
  <si>
    <t>Outdoor Advertising</t>
  </si>
  <si>
    <t>Direct Mail Advertising</t>
  </si>
  <si>
    <t>Advertising Material Distribution Services</t>
  </si>
  <si>
    <t>Other Services Related to Advertising</t>
  </si>
  <si>
    <t>Marketing Research and Public Opinion Polling</t>
  </si>
  <si>
    <t>Photography Studios, Portrait</t>
  </si>
  <si>
    <t>Commercial Photography</t>
  </si>
  <si>
    <t>Translation and Interpretation Services</t>
  </si>
  <si>
    <t>Veterinary Services</t>
  </si>
  <si>
    <t>All Other Professional, Scientific, and Technical Services</t>
  </si>
  <si>
    <t>Offices of Bank Holding Companies</t>
  </si>
  <si>
    <t>Offices of Other Holding Companies</t>
  </si>
  <si>
    <t>Corporate, Subsidiary, and Regional Managing Offices</t>
  </si>
  <si>
    <t>Office Administrative Services</t>
  </si>
  <si>
    <t>Facilities Support Services</t>
  </si>
  <si>
    <t>Employment Placement Agencies</t>
  </si>
  <si>
    <t>Executive Search Services</t>
  </si>
  <si>
    <t>Temporary Help Services</t>
  </si>
  <si>
    <t>Professional Employer Organizations</t>
  </si>
  <si>
    <t>Document Preparation Services</t>
  </si>
  <si>
    <t>Telephone Answering Services</t>
  </si>
  <si>
    <t>Telemarketing Bureaus and Other Contact Centers</t>
  </si>
  <si>
    <t>Private Mail Centers</t>
  </si>
  <si>
    <t>Other Business Service Centers (including Copy Shops)</t>
  </si>
  <si>
    <t>Collection Agencies</t>
  </si>
  <si>
    <t>Credit Bureaus</t>
  </si>
  <si>
    <t>Repossession Services</t>
  </si>
  <si>
    <t>Court Reporting and Stenotype Services</t>
  </si>
  <si>
    <t>All Other Business Support Services</t>
  </si>
  <si>
    <t>Travel Agencies</t>
  </si>
  <si>
    <t>Tour Operators</t>
  </si>
  <si>
    <t>Convention and Visitors Bureaus</t>
  </si>
  <si>
    <t>All Other Travel Arrangement and Reservation Services</t>
  </si>
  <si>
    <t>Investigation Services</t>
  </si>
  <si>
    <t>Security Guards and Patrol Services</t>
  </si>
  <si>
    <t>Armored Car Services</t>
  </si>
  <si>
    <t>Security Systems Services (except Locksmiths)</t>
  </si>
  <si>
    <t>Locksmiths</t>
  </si>
  <si>
    <t>Exterminating and Pest Control Services</t>
  </si>
  <si>
    <t>Janitorial Services</t>
  </si>
  <si>
    <t>Landscaping Services</t>
  </si>
  <si>
    <t>Carpet and Upholstery Cleaning Services</t>
  </si>
  <si>
    <t>Other Services to Buildings and Dwellings</t>
  </si>
  <si>
    <t>Packaging and Labeling Services</t>
  </si>
  <si>
    <t>Convention and Trade Show Organizers</t>
  </si>
  <si>
    <t>All Other Support Services</t>
  </si>
  <si>
    <t>Solid Waste Collection</t>
  </si>
  <si>
    <t>Hazardous Waste Collection</t>
  </si>
  <si>
    <t>Other Waste Collection</t>
  </si>
  <si>
    <t>Hazardous Waste Treatment and Disposal</t>
  </si>
  <si>
    <t>Solid Waste Landfill</t>
  </si>
  <si>
    <t>Solid Waste Combustors and Incinerators</t>
  </si>
  <si>
    <t>Other Nonhazardous Waste Treatment and Disposal</t>
  </si>
  <si>
    <t>Remediation Services</t>
  </si>
  <si>
    <t>Materials Recovery Facilities</t>
  </si>
  <si>
    <t>Septic Tank and Related Services</t>
  </si>
  <si>
    <t>All Other Miscellaneous Waste Management Services</t>
  </si>
  <si>
    <t>Elementary and Secondary Schools</t>
  </si>
  <si>
    <t>Junior Colleges</t>
  </si>
  <si>
    <t>Colleges, Universities, and Professional Schools</t>
  </si>
  <si>
    <t>Business and Secretarial Schools</t>
  </si>
  <si>
    <t>Computer Training</t>
  </si>
  <si>
    <t>Professional and Management Development Training</t>
  </si>
  <si>
    <t>Cosmetology and Barber Schools</t>
  </si>
  <si>
    <t>Flight Training</t>
  </si>
  <si>
    <t>Apprenticeship Training</t>
  </si>
  <si>
    <t>Other Technical and Trade Schools</t>
  </si>
  <si>
    <t>Fine Arts Schools</t>
  </si>
  <si>
    <t>Sports and Recreation Instruction</t>
  </si>
  <si>
    <t>Language Schools</t>
  </si>
  <si>
    <t>Exam Preparation and Tutoring</t>
  </si>
  <si>
    <t>Automobile Driving Schools</t>
  </si>
  <si>
    <t>All Other Miscellaneous Schools and Instruction</t>
  </si>
  <si>
    <t>Educational Support Services</t>
  </si>
  <si>
    <t>Offices of Physicians (except Mental Health Specialists)</t>
  </si>
  <si>
    <t>Offices of Physicians, Mental Health Specialists</t>
  </si>
  <si>
    <t>Offices of Dentists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</si>
  <si>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</si>
  <si>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</si>
  <si>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</si>
  <si>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</si>
  <si>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</si>
  <si>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</si>
  <si>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Family Planning Centers</t>
  </si>
  <si>
    <t>Outpatient Mental Health and Substance Abuse Centers</t>
  </si>
  <si>
    <t>HMO Medical Centers</t>
  </si>
  <si>
    <t>Kidney Dialysis Centers</t>
  </si>
  <si>
    <t>Freestanding Ambulatory Surgical and Emergency Centers</t>
  </si>
  <si>
    <t>All Other Outpatient Care Centers</t>
  </si>
  <si>
    <t>Medical Laboratories</t>
  </si>
  <si>
    <t>Diagnostic Imaging Centers</t>
  </si>
  <si>
    <t>Home Health Care Services</t>
  </si>
  <si>
    <t>Ambulance Services</t>
  </si>
  <si>
    <t>Blood and Organ Banks</t>
  </si>
  <si>
    <t>All Other Miscellaneous Ambulatory Health Care Services</t>
  </si>
  <si>
    <t>General Medical and Surgical Hospitals</t>
  </si>
  <si>
    <t>Psychiatric and Substance Abuse Hospitals</t>
  </si>
  <si>
    <t>Specialty (except Psychiatric and Substance Abuse) Hospitals</t>
  </si>
  <si>
    <t>Nursing Care Facilities (Skilled Nursing Facilities)</t>
  </si>
  <si>
    <t>Residential Intellectual and Developmental Disability Facilities</t>
  </si>
  <si>
    <t>Residential Mental Health and Substance Abuse Facilities</t>
  </si>
  <si>
    <t>Continuing Care Retirement Communities</t>
  </si>
  <si>
    <t>Assisted Living Facilities for the Elderly</t>
  </si>
  <si>
    <t>Other Residential Care Facilities</t>
  </si>
  <si>
    <t>Child and Youth Services</t>
  </si>
  <si>
    <t>Services for the Elderly and Persons with Disabilities</t>
  </si>
  <si>
    <t>Other Individual and Family Services</t>
  </si>
  <si>
    <t>Community Food Services</t>
  </si>
  <si>
    <t>Temporary Shelters</t>
  </si>
  <si>
    <t>Other Community Housing Services</t>
  </si>
  <si>
    <t>Emergency and Other Relief Services</t>
  </si>
  <si>
    <t>Vocational Rehabilitation Services</t>
  </si>
  <si>
    <t>Child Day Care Services</t>
  </si>
  <si>
    <t>Theater Companies and Dinner Theaters</t>
  </si>
  <si>
    <t>Dance Companies</t>
  </si>
  <si>
    <t>Musical Groups and Artists</t>
  </si>
  <si>
    <t>Other Performing Arts Companies</t>
  </si>
  <si>
    <t>Sports Teams and Clubs</t>
  </si>
  <si>
    <t>Racetracks</t>
  </si>
  <si>
    <t>Other Spectator Sports</t>
  </si>
  <si>
    <t>Promoters of Performing Arts, Sports, and Similar Events with Facilities</t>
  </si>
  <si>
    <t>Promoters of Performing Arts, Sports, and Similar Events without Facilities</t>
  </si>
  <si>
    <t>Agents and Managers for Artists, Athletes, Entertainers, and Other Public Figures</t>
  </si>
  <si>
    <t>Independent Artists, Writers, and Performers</t>
  </si>
  <si>
    <t>Museums</t>
  </si>
  <si>
    <t>Historical Sites</t>
  </si>
  <si>
    <t>Zoos and Botanical Gardens</t>
  </si>
  <si>
    <t>Nature Parks and Other Similar Institutions</t>
  </si>
  <si>
    <t>Amusement and Theme Parks</t>
  </si>
  <si>
    <t>Amusement Arcades</t>
  </si>
  <si>
    <t>Casinos (except Casino Hotels)</t>
  </si>
  <si>
    <t>Other Gambling Industries</t>
  </si>
  <si>
    <t>Golf Courses and Country Clubs</t>
  </si>
  <si>
    <t>Skiing Facilities</t>
  </si>
  <si>
    <t>Marinas</t>
  </si>
  <si>
    <t>Fitness and Recreational Sports Centers</t>
  </si>
  <si>
    <t>Bowling Centers</t>
  </si>
  <si>
    <t>All Other Amusement and Recreation Industries</t>
  </si>
  <si>
    <t>Hotels (except Casino Hotels) and Motels</t>
  </si>
  <si>
    <t>Casino Hotels</t>
  </si>
  <si>
    <t>Bed-and-Breakfast Inns</t>
  </si>
  <si>
    <t>All Other Traveler Accommodation</t>
  </si>
  <si>
    <t>RV (Recreational Vehicle) Parks and Campgrounds</t>
  </si>
  <si>
    <t>Recreational and Vacation Camps (except Campgrounds)</t>
  </si>
  <si>
    <t>Rooming and Boarding Houses, Dormitories, and Workers' Camps</t>
  </si>
  <si>
    <t>Food Service Contractors</t>
  </si>
  <si>
    <t>Caterers</t>
  </si>
  <si>
    <t>Mobile Food Services</t>
  </si>
  <si>
    <t>Drinking Places (Alcoholic Beverages)</t>
  </si>
  <si>
    <t>Full-Service Restaurants</t>
  </si>
  <si>
    <t>Limited-Service Restaurants</t>
  </si>
  <si>
    <t>Cafeterias, Grill Buffets, and Buffets</t>
  </si>
  <si>
    <t>Snack and Nonalcoholic Beverage Bars</t>
  </si>
  <si>
    <t>General Automotive Repair</t>
  </si>
  <si>
    <t>Automotive Body, Paint, and Interior Repair and Maintenance</t>
  </si>
  <si>
    <t>Automotive Glass Replacement Shops</t>
  </si>
  <si>
    <t>Automotive Oil Change and Lubrication Shops</t>
  </si>
  <si>
    <t>Car Washes</t>
  </si>
  <si>
    <t>All Other Automotive Repair and Maintenance</t>
  </si>
  <si>
    <t>Commercial and Industrial Machinery and Equipment (except Automotive and Electronic) Repair and Maintenance</t>
  </si>
  <si>
    <t>Home and Garden Equipment Repair and Maintenance</t>
  </si>
  <si>
    <t>Appliance Repair and Maintenance</t>
  </si>
  <si>
    <t>Reupholstery and Furniture Repair</t>
  </si>
  <si>
    <t>Footwear and Leather Goods Repair</t>
  </si>
  <si>
    <t>Other Personal and Household Goods Repair and Maintenance</t>
  </si>
  <si>
    <t>Barber Shops</t>
  </si>
  <si>
    <t>Beauty Salons</t>
  </si>
  <si>
    <t>Nail Salons</t>
  </si>
  <si>
    <t>Diet and Weight Reducing Centers</t>
  </si>
  <si>
    <t>Other Personal Care Services</t>
  </si>
  <si>
    <t>Funeral Homes and Funeral Services</t>
  </si>
  <si>
    <t>Cemeteries and Crematories</t>
  </si>
  <si>
    <t>Coin-Operated Laundries and Drycleaners</t>
  </si>
  <si>
    <t>Drycleaning and Laundry Services (except Coin-Operated)</t>
  </si>
  <si>
    <t>Linen Supply</t>
  </si>
  <si>
    <t>Industrial Launderers</t>
  </si>
  <si>
    <t>Pet Care (except Veterinary) Services</t>
  </si>
  <si>
    <t>Photofinishing Laboratories (except One-Hour)</t>
  </si>
  <si>
    <t>One-Hour Photofinishing</t>
  </si>
  <si>
    <t>Parking Lots and Garages</t>
  </si>
  <si>
    <t>All Other Personal Services</t>
  </si>
  <si>
    <t>Religious Organizations</t>
  </si>
  <si>
    <t>Grantmaking Foundations</t>
  </si>
  <si>
    <t>Voluntary Health Organizations</t>
  </si>
  <si>
    <t>Other Grantmaking and Giving Services</t>
  </si>
  <si>
    <t>Human Rights Organizations</t>
  </si>
  <si>
    <t>Environment, Conservation and Wildlife Organizations</t>
  </si>
  <si>
    <t>Other Social Advocacy Organizations</t>
  </si>
  <si>
    <t>Civic and Social Organizations</t>
  </si>
  <si>
    <t>Business Associations</t>
  </si>
  <si>
    <t>Professional Organizations</t>
  </si>
  <si>
    <t>Labor Unions and Similar Labor Organizations</t>
  </si>
  <si>
    <t>Political Organizations</t>
  </si>
  <si>
    <t>Other Similar Organizations (except Business, Professional, Labor, and Political Organizations)</t>
  </si>
  <si>
    <t>Private Households</t>
  </si>
  <si>
    <t>US Postal Service</t>
  </si>
  <si>
    <t>Federal Government, Civilian, Excluding Postal Service</t>
  </si>
  <si>
    <t>Federal Government, Military</t>
  </si>
  <si>
    <t>Elementary and Secondary Schools (State Government)</t>
  </si>
  <si>
    <t>Colleges, Universities, and Professional Schools (State Government)</t>
  </si>
  <si>
    <t>All Other Schools and Educational Support Services (State Government)</t>
  </si>
  <si>
    <t>Hospitals (State Government)</t>
  </si>
  <si>
    <t>State Government, Excluding Education and Hospitals</t>
  </si>
  <si>
    <t>Elementary and Secondary Schools (Local Government)</t>
  </si>
  <si>
    <t>Colleges, Universities, and Professional Schools (Local Government)</t>
  </si>
  <si>
    <t>All Other Schools and Educational Support Services (Local Government)</t>
  </si>
  <si>
    <t>Hospitals (Local Government)</t>
  </si>
  <si>
    <t>Local Government, Excluding Education and Hospitals</t>
  </si>
  <si>
    <t>Induced</t>
  </si>
  <si>
    <t xml:space="preserve">Initial </t>
  </si>
  <si>
    <t>Jobs to Sales Ratio</t>
  </si>
  <si>
    <t>Earnings to Sales</t>
  </si>
  <si>
    <t>Multiplier Look Up</t>
  </si>
  <si>
    <t>INDUSTRY 1</t>
  </si>
  <si>
    <t>INDUSTRY 2</t>
  </si>
  <si>
    <t>Project Costs</t>
  </si>
  <si>
    <t>[Not Applicable]</t>
  </si>
  <si>
    <t>Value</t>
  </si>
  <si>
    <t>INDUSTRY 3</t>
  </si>
  <si>
    <t>% of Total Investment</t>
  </si>
  <si>
    <t>Investment by Type</t>
  </si>
  <si>
    <t>Year 1 - Enter NAICS</t>
  </si>
  <si>
    <t>Construction - EMSI Terms</t>
  </si>
  <si>
    <t>Ongoing - EMSI Terms - Based on Jobs</t>
  </si>
  <si>
    <t xml:space="preserve">Emsi induced </t>
  </si>
  <si>
    <t>Ongoing - EMSI Terms - Based on Earnings</t>
  </si>
  <si>
    <t>INDUSTRY 4</t>
  </si>
  <si>
    <t>INDUSTRY 5</t>
  </si>
  <si>
    <t>INDUSTRY 6</t>
  </si>
  <si>
    <t>Estimated Costs of Incentives</t>
  </si>
  <si>
    <t>Mortgage Recording Tax Exemption</t>
  </si>
  <si>
    <t>Estimated PILOT</t>
  </si>
  <si>
    <t>Industry 1</t>
  </si>
  <si>
    <t>Industry 2</t>
  </si>
  <si>
    <t>Industry 3</t>
  </si>
  <si>
    <t xml:space="preserve">Direct Sales </t>
  </si>
  <si>
    <t>YEAR 1</t>
  </si>
  <si>
    <t>Industry 4</t>
  </si>
  <si>
    <t>Industry 5</t>
  </si>
  <si>
    <t>Industry 6</t>
  </si>
  <si>
    <t>Difference PILOT vs Full Taxes</t>
  </si>
  <si>
    <t>Costs Include: Difference in PILOT vs Full Taxes</t>
  </si>
  <si>
    <t>Year #</t>
  </si>
  <si>
    <t>Difference in Current vs. PILOT</t>
  </si>
  <si>
    <t>State Sales Tax Rate</t>
  </si>
  <si>
    <t>Local Sales Tax Rate</t>
  </si>
  <si>
    <t>%</t>
  </si>
  <si>
    <t>YEAR 1 Ongoing - EMSI Terms - Based on Jobs</t>
  </si>
  <si>
    <t>Year 2 - EMSI Terms - Based on Earnings</t>
  </si>
  <si>
    <t>Year 1 - EMSI Terms - Based on Earnings</t>
  </si>
  <si>
    <t>YEAR 2 Ongoing - EMSI Terms - Based on Jobs</t>
  </si>
  <si>
    <t xml:space="preserve">    </t>
  </si>
  <si>
    <t>Temp Benefits</t>
  </si>
  <si>
    <t>Sales Tax Benefit</t>
  </si>
  <si>
    <t>Construction Phase</t>
  </si>
  <si>
    <t>Total New Earnings</t>
  </si>
  <si>
    <t>% Spent in County</t>
  </si>
  <si>
    <t>$ Spent in County</t>
  </si>
  <si>
    <t>% Taxable</t>
  </si>
  <si>
    <t>County Sales Tax Rate</t>
  </si>
  <si>
    <t>$ County Sales Tax Revenue</t>
  </si>
  <si>
    <t>$ Taxable</t>
  </si>
  <si>
    <t xml:space="preserve">Operation Phase - Annual </t>
  </si>
  <si>
    <t>Year 3+</t>
  </si>
  <si>
    <t xml:space="preserve">Year 1 </t>
  </si>
  <si>
    <t>Years 3 -50</t>
  </si>
  <si>
    <t>Year 31</t>
  </si>
  <si>
    <t>Year 32</t>
  </si>
  <si>
    <t>Year 33</t>
  </si>
  <si>
    <t>Year 34</t>
  </si>
  <si>
    <t>Year 35</t>
  </si>
  <si>
    <t>Year 36</t>
  </si>
  <si>
    <t>Year 37</t>
  </si>
  <si>
    <t>Year 38</t>
  </si>
  <si>
    <t>Year 39</t>
  </si>
  <si>
    <t>Year 40</t>
  </si>
  <si>
    <t>Year 41</t>
  </si>
  <si>
    <t>Year 42</t>
  </si>
  <si>
    <t>Year 43</t>
  </si>
  <si>
    <t>Year 44</t>
  </si>
  <si>
    <t>Year 45</t>
  </si>
  <si>
    <t>Year 46</t>
  </si>
  <si>
    <t>Year 47</t>
  </si>
  <si>
    <t>Year 48</t>
  </si>
  <si>
    <t>Year 49</t>
  </si>
  <si>
    <t>Year 50</t>
  </si>
  <si>
    <t>"Combined Annual Impact"</t>
  </si>
  <si>
    <t>Ratio to Earnings</t>
  </si>
  <si>
    <t xml:space="preserve">Costs include: Sales Tax Exemption, Mortage Recording Tax Exemption, </t>
  </si>
  <si>
    <t>Benefits include: Year 1 Earnings + Year 1 Sales Tax Revenue + Difference in Pilot + Current Taxes Year One</t>
  </si>
  <si>
    <t>Summary of Economic Impacts over the Life of the PILOT</t>
  </si>
  <si>
    <t>Sales Tax Rev</t>
  </si>
  <si>
    <t>Direct Sale</t>
  </si>
  <si>
    <r>
      <t>Benefits include: Construction Wages, Sales Tax Revenue</t>
    </r>
    <r>
      <rPr>
        <sz val="11"/>
        <color rgb="FFFF0000"/>
        <rFont val="Calibri"/>
        <family val="2"/>
        <scheme val="minor"/>
      </rPr>
      <t xml:space="preserve"> </t>
    </r>
  </si>
  <si>
    <t>Discounted</t>
  </si>
  <si>
    <t>Benefits Operation</t>
  </si>
  <si>
    <t>Increase in Property Tax Revenue</t>
  </si>
  <si>
    <t>County</t>
  </si>
  <si>
    <t>State</t>
  </si>
  <si>
    <t>% Spent in County (State)</t>
  </si>
  <si>
    <t>$ Spent in County (State)</t>
  </si>
  <si>
    <t>County (State) Sales Tax Rate</t>
  </si>
  <si>
    <t>$ County (State) Sales Tax Revenue</t>
  </si>
  <si>
    <t>State Sales Tax Rev</t>
  </si>
  <si>
    <t>County Tax Rev</t>
  </si>
  <si>
    <t>Check</t>
  </si>
  <si>
    <t>Full discount</t>
  </si>
  <si>
    <t>Local</t>
  </si>
  <si>
    <t>Years 1 -50 (NO CONSTRUCTION)</t>
  </si>
  <si>
    <t xml:space="preserve">Nominal Value </t>
  </si>
  <si>
    <t>Local Benefits</t>
  </si>
  <si>
    <t>State Income Tax Rev</t>
  </si>
  <si>
    <t>Local Sales Tax Exemption</t>
  </si>
  <si>
    <t>State Sales Tax Exemption</t>
  </si>
  <si>
    <t>In-region construction spending</t>
  </si>
  <si>
    <t>Year 3+ (Full Employment)</t>
  </si>
  <si>
    <t>Must be 100%----&gt;</t>
  </si>
  <si>
    <t>ERROR</t>
  </si>
  <si>
    <t>Construction Phase - Project Assumptions</t>
  </si>
  <si>
    <t>Operation Phase - Project Assumptions</t>
  </si>
  <si>
    <t>Fiscal Impact Assumptions</t>
  </si>
  <si>
    <t>PILOT Term (Years)</t>
  </si>
  <si>
    <t>Temporary (Construction)</t>
  </si>
  <si>
    <t>Ongoing (Operations)</t>
  </si>
  <si>
    <t>Hide</t>
  </si>
  <si>
    <t>Construction Economic Impacts</t>
  </si>
  <si>
    <t>Per Job Annual Earnings</t>
  </si>
  <si>
    <t>Cost-Benefit Analysis Tool powered by MRB Group</t>
  </si>
  <si>
    <t>Additional Comments from IDA</t>
  </si>
  <si>
    <t xml:space="preserve">          Net Benefits chart will always display construction through year 10, irrespective of the length of the PILOT.</t>
  </si>
  <si>
    <t xml:space="preserve">             Figure 1</t>
  </si>
  <si>
    <t>Jobs and Earnings from Operations</t>
  </si>
  <si>
    <t>NAICS Lookup</t>
  </si>
  <si>
    <t>Enter total project costs:</t>
  </si>
  <si>
    <t>Most projects will only have one line related to construction type.</t>
  </si>
  <si>
    <t>Project Total Investment</t>
  </si>
  <si>
    <t>Aggregate over life of the PILOT</t>
  </si>
  <si>
    <t>Includes PILOT exemption, calculated below.</t>
  </si>
  <si>
    <t>Escalator Tool</t>
  </si>
  <si>
    <r>
      <t xml:space="preserve">IMPORTANT:
 </t>
    </r>
    <r>
      <rPr>
        <sz val="8"/>
        <color rgb="FFFF0000"/>
        <rFont val="Segoe UI Semilight"/>
        <family val="2"/>
      </rPr>
      <t>"Paste Special" -&gt; "Values"</t>
    </r>
  </si>
  <si>
    <t>Property Tax WITHOUT Project</t>
  </si>
  <si>
    <t>Property Tax on Full Assessment</t>
  </si>
  <si>
    <t>Ongoing earnings are all earnings over the life of the PILOT.</t>
  </si>
  <si>
    <t>Look-up Table</t>
  </si>
  <si>
    <t>Average for NYS</t>
  </si>
  <si>
    <t>Local Spend</t>
  </si>
  <si>
    <r>
      <rPr>
        <b/>
        <sz val="8"/>
        <color theme="1"/>
        <rFont val="Segoe UI Semilight"/>
        <family val="2"/>
      </rPr>
      <t xml:space="preserve">For the Construction Economic Impacts table: </t>
    </r>
    <r>
      <rPr>
        <sz val="8"/>
        <color theme="1"/>
        <rFont val="Segoe UI Semilight"/>
        <family val="2"/>
      </rPr>
      <t xml:space="preserve">
1. Select the type of construction (industrial, multi-family, commercial).
2. Enter the % of total investment associated with that type (100% if only one type).
3. Add more lines if more than one type of construction is happening.</t>
    </r>
  </si>
  <si>
    <r>
      <rPr>
        <b/>
        <sz val="8"/>
        <color theme="1"/>
        <rFont val="Segoe UI Semilight"/>
        <family val="2"/>
      </rPr>
      <t>Instructions to Property Tax Exemption Table:</t>
    </r>
    <r>
      <rPr>
        <sz val="8"/>
        <color theme="1"/>
        <rFont val="Segoe UI Semilight"/>
        <family val="2"/>
      </rPr>
      <t xml:space="preserve">
1. In the "Year" column, enter the first year of the PILOT. The remaining years will autocalculate.
2. To fill out the "Property Tax WITHOUT Project", use the "Escalator Tool" to the left. Enter information only in Year 1 - the value of the tax due on the property under its current assessment, as if the project in question </t>
    </r>
    <r>
      <rPr>
        <u/>
        <sz val="8"/>
        <color theme="1"/>
        <rFont val="Segoe UI Semilight"/>
        <family val="2"/>
      </rPr>
      <t>does not occur</t>
    </r>
    <r>
      <rPr>
        <sz val="8"/>
        <color theme="1"/>
        <rFont val="Segoe UI Semilight"/>
        <family val="2"/>
      </rPr>
      <t>. The rest of the values will autocalculate. Then, select all the cells that the Tool displays, right click, and select "Copy". Then, select the Year 1 cell of "Property Tax WITHOUT Project", right click, select "Paste Special" and select "Values". This will copy over all of the values from the Tool to the table. Do not do a simple paste, which will paste the formulas. This tool assumes that the tax due on the property goes up each year by the escalation factor entered above.
3. Do the same for "Property Tax on Full Assessment", which is the value of the property taxes that the project would otherwise pay, but-for the PILOT abatement, on the full assessment. Enter the first year's value in the top cell of the Tool, copy, and "Paste Special" with "Values" into the column.
4. Enter in the estimated PILOT payment for each of the years in the "Estimated PILOT" column.</t>
    </r>
  </si>
  <si>
    <t>Notes</t>
  </si>
  <si>
    <t>Yes</t>
  </si>
  <si>
    <t>Missing NAICS</t>
  </si>
  <si>
    <t>Missing Earnings</t>
  </si>
  <si>
    <t>Missing Jobs</t>
  </si>
  <si>
    <t>Other Local Municipal Revenue</t>
  </si>
  <si>
    <t>Other Payments to Private Individuals</t>
  </si>
  <si>
    <t>Does the IDA believe the project can be accomplished in a timely fashion?</t>
  </si>
  <si>
    <t>Other Revenue</t>
  </si>
  <si>
    <t>Private</t>
  </si>
  <si>
    <t>State and Local Benefits</t>
  </si>
  <si>
    <t xml:space="preserve">             Does the IDA believe that the project can be accomplished in a timely fashion? </t>
  </si>
  <si>
    <t>Discounted-&gt;</t>
  </si>
  <si>
    <t>Other Benefits to Public and Private Individuals - If  Applicable</t>
  </si>
  <si>
    <r>
      <rPr>
        <b/>
        <sz val="8"/>
        <color theme="1"/>
        <rFont val="Segoe UI Semilight"/>
        <family val="2"/>
      </rPr>
      <t>Instructions:</t>
    </r>
    <r>
      <rPr>
        <sz val="8"/>
        <color theme="1"/>
        <rFont val="Segoe UI Semilight"/>
        <family val="2"/>
      </rPr>
      <t xml:space="preserve">
1. "Other Local Municipal Revenue" - Use this column to enter any amount of other local government revenue that would be applicable to the project. Examples of this could include: 
     -Hotel occupancy tax revenue,
     -Host community benefit agreement revenue, 
     -In-kind contributions from a developer, 
     -Tax paid to special taxing jurisdictions not subject to the PILOT,
     -Onsite Retail Sales Tax Revenue* (see important note, below)
*Enter the amount of </t>
    </r>
    <r>
      <rPr>
        <u/>
        <sz val="8"/>
        <color theme="1"/>
        <rFont val="Segoe UI Semilight"/>
        <family val="2"/>
      </rPr>
      <t>local</t>
    </r>
    <r>
      <rPr>
        <sz val="8"/>
        <color theme="1"/>
        <rFont val="Segoe UI Semilight"/>
        <family val="2"/>
      </rPr>
      <t xml:space="preserve"> sales tax revenue, i.e. County/City portion only, generated from retail operations at the project site. Do not enter the amount of sales, rather, enter the local tax revenue itself that is collected for the County/City.
2. "Other Payments to Private Individuals" - Use this column for any payments or other earnings received by private individuals. This could include lease payments made by renewable energy projects to farmers, royalties, etc.
In all cases, be sure to explain these items in the text box, below.</t>
    </r>
  </si>
  <si>
    <t>Public</t>
  </si>
  <si>
    <t>Local Mortgage Recording Tax Exemption</t>
  </si>
  <si>
    <t>State Mortgage Recording Tax Exemption</t>
  </si>
  <si>
    <t>Temporary Jobs - Sales Tax Revenue</t>
  </si>
  <si>
    <t>Ongoing Jobs - Sales Tax Revenue</t>
  </si>
  <si>
    <t>Income Tax Rate Assumption</t>
  </si>
  <si>
    <t>Version Log</t>
  </si>
  <si>
    <t>2021.11.11</t>
  </si>
  <si>
    <t>Original build rev3</t>
  </si>
  <si>
    <t>MRB Cost Benefit Calculator</t>
  </si>
  <si>
    <t>Unit Type 1</t>
  </si>
  <si>
    <t>Unit Count</t>
  </si>
  <si>
    <t>Income Brackets</t>
  </si>
  <si>
    <t>Less than $15,000</t>
  </si>
  <si>
    <t>$15,000 - $29,999</t>
  </si>
  <si>
    <t>$30,000 - $39,999</t>
  </si>
  <si>
    <t>$40,000 - $49,999</t>
  </si>
  <si>
    <t>$50,000 - $69,999</t>
  </si>
  <si>
    <t>$70,000 - $99,999</t>
  </si>
  <si>
    <t>$100,000 - $149,999</t>
  </si>
  <si>
    <t>$150,000 - $199,999</t>
  </si>
  <si>
    <t>$200,000+</t>
  </si>
  <si>
    <t>Unit Type 2</t>
  </si>
  <si>
    <t>Total Units</t>
  </si>
  <si>
    <t>Total Local Household Spending</t>
  </si>
  <si>
    <t>Food</t>
  </si>
  <si>
    <t>Household Furnishings and Equipment</t>
  </si>
  <si>
    <t>Apparel and Services</t>
  </si>
  <si>
    <t>Transportation</t>
  </si>
  <si>
    <t>Healthcare</t>
  </si>
  <si>
    <t>Entertainment</t>
  </si>
  <si>
    <t>Education</t>
  </si>
  <si>
    <t>Personal Care Products and Services</t>
  </si>
  <si>
    <t>Miscellaneous</t>
  </si>
  <si>
    <t>Other</t>
  </si>
  <si>
    <t>Annual Household Spending</t>
  </si>
  <si>
    <t>2021 - 2022 CES</t>
  </si>
  <si>
    <t>Total Annual Spend</t>
  </si>
  <si>
    <t>Unit Type 1 Spend</t>
  </si>
  <si>
    <t>Income Group</t>
  </si>
  <si>
    <t>Units</t>
  </si>
  <si>
    <t>% Local Spend</t>
  </si>
  <si>
    <t>Unit 1 Spend</t>
  </si>
  <si>
    <t>Unit Type 2 Spend</t>
  </si>
  <si>
    <t>Unit 2 Type</t>
  </si>
  <si>
    <t>Total Spend</t>
  </si>
  <si>
    <t>check</t>
  </si>
  <si>
    <t>Grocery</t>
  </si>
  <si>
    <t>Restaurant</t>
  </si>
  <si>
    <t>Home furnishings</t>
  </si>
  <si>
    <t>clothing store</t>
  </si>
  <si>
    <t>New car dealer</t>
  </si>
  <si>
    <t>Auto repair</t>
  </si>
  <si>
    <t>Doctor</t>
  </si>
  <si>
    <t>Hospital</t>
  </si>
  <si>
    <t>Cinema</t>
  </si>
  <si>
    <t>Gen merch</t>
  </si>
  <si>
    <t>Edu</t>
  </si>
  <si>
    <t>Spending Input</t>
  </si>
  <si>
    <t>New HH Spend - EMSI Terms</t>
  </si>
  <si>
    <t>Home Furnishing</t>
  </si>
  <si>
    <t>PULL COUNTY NAICS CODES AND DO THAT UPDATED LISTD</t>
  </si>
  <si>
    <t>Gen Merch</t>
  </si>
  <si>
    <t>Earnings per Job</t>
  </si>
  <si>
    <t>Surface Coal Mining</t>
  </si>
  <si>
    <t>Underground Coal Mining</t>
  </si>
  <si>
    <t>Gold Ore and Silver Ore Mining</t>
  </si>
  <si>
    <t>Other Metal Ore Mining</t>
  </si>
  <si>
    <t>Kaolin, Clay, and Ceramic and Refractory Minerals Mining</t>
  </si>
  <si>
    <t>Other Nonmetallic Mineral Mining and Quarrying</t>
  </si>
  <si>
    <t>Apparel Knitting Mills</t>
  </si>
  <si>
    <t>Cut and Sew Apparel Manufacturing (except Contractors)</t>
  </si>
  <si>
    <t>Other Leather and Allied Product Manufacturing</t>
  </si>
  <si>
    <t>Engineered Wood Member Manufacturing</t>
  </si>
  <si>
    <t>Paper Mills</t>
  </si>
  <si>
    <t>Compost Manufacturing</t>
  </si>
  <si>
    <t>All Other Industrial Machinery Manufacturing</t>
  </si>
  <si>
    <t>Commercial and Service Industry Machinery Manufacturing</t>
  </si>
  <si>
    <t>Manufacturing and Reproducing Magnetic and Optical Media</t>
  </si>
  <si>
    <t>Electric Lamp Bulb and Other Lighting Equipment Manufacturing</t>
  </si>
  <si>
    <t>Battery Manufacturing</t>
  </si>
  <si>
    <t>Automobile and Light Duty Motor Vehicle Manufacturing</t>
  </si>
  <si>
    <t>Household Furniture (except Wood and Upholstered) Manufacturing</t>
  </si>
  <si>
    <t>Clothing and Clothing Accessories Merchant Wholesalers</t>
  </si>
  <si>
    <t>Automotive Parts and Accessories Retailers</t>
  </si>
  <si>
    <t>Hardware Retailers</t>
  </si>
  <si>
    <t>Outdoor Power Equipment Retailers</t>
  </si>
  <si>
    <t>Nursery, Garden Center, and Farm Supply Retailers</t>
  </si>
  <si>
    <t>Convenience Retailers</t>
  </si>
  <si>
    <t>Meat Retailers</t>
  </si>
  <si>
    <t>Fish and Seafood Retailers</t>
  </si>
  <si>
    <t>All Other Specialty Food Retailers</t>
  </si>
  <si>
    <t>Beer, Wine, and Liquor Retailers</t>
  </si>
  <si>
    <t>Furniture Retailers</t>
  </si>
  <si>
    <t>Floor Covering Retailers</t>
  </si>
  <si>
    <t>Window Treatment Retailers</t>
  </si>
  <si>
    <t>All Other Home Furnishings Retailers</t>
  </si>
  <si>
    <t>Electronics and Appliance Retailers</t>
  </si>
  <si>
    <t>All Other General Merchandise Retailers</t>
  </si>
  <si>
    <t>Pharmacies and Drug Retailers</t>
  </si>
  <si>
    <t>Cosmetics, Beauty Supplies, and Perfume Retailers</t>
  </si>
  <si>
    <t>Optical Goods Retailers</t>
  </si>
  <si>
    <t>Food (Health) Supplement Retailers</t>
  </si>
  <si>
    <t>All Other Health and Personal Care Retailers</t>
  </si>
  <si>
    <t>Clothing and Clothing Accessories Retailers</t>
  </si>
  <si>
    <t>Shoe Retailers</t>
  </si>
  <si>
    <t>Jewelry Retailers</t>
  </si>
  <si>
    <t>Luggage and Leather Goods Retailers</t>
  </si>
  <si>
    <t>Sporting Goods Retailers</t>
  </si>
  <si>
    <t>Hobby, Toy, and Game Retailers</t>
  </si>
  <si>
    <t>Sewing, Needlework, and Piece Goods Retailers</t>
  </si>
  <si>
    <t>Musical Instrument and Supplies Retailers</t>
  </si>
  <si>
    <t>Book Retailers and News Dealers</t>
  </si>
  <si>
    <t>Office Supplies and Stationery Retailers</t>
  </si>
  <si>
    <t>Gift, Novelty, and Souvenir Retailers</t>
  </si>
  <si>
    <t>Used Merchandise Retailers</t>
  </si>
  <si>
    <t>Pet and Pet Supplies Retailers</t>
  </si>
  <si>
    <t>Tobacco, Electronic Cigarette, and Other Smoking Supplies Retailers</t>
  </si>
  <si>
    <t>All Other Miscellaneous Retailers</t>
  </si>
  <si>
    <t>Radio Broadcasting Stations</t>
  </si>
  <si>
    <t>Television Broadcasting Stations</t>
  </si>
  <si>
    <t>Media Streaming Distribution Services, Social Networks, and Other Media Networks and Content Providers</t>
  </si>
  <si>
    <t>Web Search Portals and All Other Information Services</t>
  </si>
  <si>
    <t>Savings Institutions and Other Depository Credit Intermediation</t>
  </si>
  <si>
    <t>International, Secondary Market, and All Other Nondepository Credit Intermediation</t>
  </si>
  <si>
    <t>Investment Banking and Securities Intermediation</t>
  </si>
  <si>
    <t>Commodity Contracts Intermediation</t>
  </si>
  <si>
    <t>Portfolio Management and Investment Advice</t>
  </si>
  <si>
    <t>Pharmacy Benefit Management and Other Third Party Administration of Insurance and Pension Funds</t>
  </si>
  <si>
    <t>Specialized Automotive Repair</t>
  </si>
  <si>
    <t>Electronic and Precision Equipment Repair and Maintenance</t>
  </si>
  <si>
    <t>New Household Spending</t>
  </si>
  <si>
    <t>New HH Spend</t>
  </si>
  <si>
    <t>Error - New HH Spend</t>
  </si>
  <si>
    <t>Escalated</t>
  </si>
  <si>
    <t>Total HH Spend</t>
  </si>
  <si>
    <t>This is a good project.</t>
  </si>
  <si>
    <t>% Net New (See Instructions)</t>
  </si>
  <si>
    <t xml:space="preserve"> </t>
  </si>
  <si>
    <t>New Household Spending - Residential and Mixed-Use Projects Only</t>
  </si>
  <si>
    <t>Target Income (HH)</t>
  </si>
  <si>
    <t>Unit Types and Household Income Brackets</t>
  </si>
  <si>
    <r>
      <rPr>
        <b/>
        <sz val="8"/>
        <color theme="1"/>
        <rFont val="Segoe UI Semilight"/>
        <family val="2"/>
      </rPr>
      <t>Instructions for Fiscal Impact Assumptions:</t>
    </r>
    <r>
      <rPr>
        <sz val="8"/>
        <color theme="1"/>
        <rFont val="Segoe UI Semilight"/>
        <family val="2"/>
      </rPr>
      <t xml:space="preserve">
1. Enter in the value of the sales tax exemption and mortgage recording tax exemption (not the amount of sales/mortgage, rather, the dollar value of the </t>
    </r>
    <r>
      <rPr>
        <u/>
        <sz val="8"/>
        <color theme="1"/>
        <rFont val="Segoe UI Semilight"/>
        <family val="2"/>
      </rPr>
      <t>exemptions</t>
    </r>
    <r>
      <rPr>
        <sz val="8"/>
        <color theme="1"/>
        <rFont val="Segoe UI Semilight"/>
        <family val="2"/>
      </rPr>
      <t xml:space="preserve">.)
2. Enter the applicable rates for local/state tax. Note that, in some instances, only a portion of the Mortgage Recording Tax can be exempted. Only enter the applicable rate that can be exempted.
3. Enter in the number of years of requested PILOT abatement.
4. Escalation Factor is the rate of change of the underlying taxes. Default is 2%.
5. Discount Factor is the rate at which future costs/benefits are discounted to present value. </t>
    </r>
  </si>
  <si>
    <r>
      <rPr>
        <b/>
        <sz val="8"/>
        <color theme="1"/>
        <rFont val="Segoe UI Semilight"/>
        <family val="2"/>
      </rPr>
      <t xml:space="preserve">Instructions for Operation Phase Employment Tables:
</t>
    </r>
    <r>
      <rPr>
        <i/>
        <sz val="6"/>
        <color theme="1"/>
        <rFont val="Segoe UI Semilight"/>
        <family val="2"/>
      </rPr>
      <t xml:space="preserve">Note: "Year 1" is the first year of operations. Do not include construction impacts or employment here (those are covered above in construction impacts.)
</t>
    </r>
    <r>
      <rPr>
        <sz val="8"/>
        <color theme="1"/>
        <rFont val="Segoe UI Semilight"/>
        <family val="2"/>
      </rPr>
      <t xml:space="preserve">
1. Begin by entering into the lines of the Year 1 table all the applicable NAICS codes you will use for employment in Years 1, 2 and 3. See link above the Year 1 table for a NAICS code lookup tool at the US Census Bureau. (We recommend you amend your IDA application to have the applicant specify their NAICS code.) Remember that these codes are specific to the industry sector of the applicant/tenant, not the occupational category of the worker. For example, if an applicant is a manufacturer with 9 production workers and 1 office admin, all 10 jobs are categorized under the relevant manufacturing NAICS code. 
2. Those NAICS codes will automatically copy to Year 2 and 3.
3. Then, starting in Year 1, enter in the number of employees and per-employee annual earnings. If Year 1 employment is zero for any lines, enter zero. Make sure the </t>
    </r>
    <r>
      <rPr>
        <u/>
        <sz val="8"/>
        <color theme="1"/>
        <rFont val="Segoe UI Semilight"/>
        <family val="2"/>
      </rPr>
      <t>total earnings</t>
    </r>
    <r>
      <rPr>
        <sz val="8"/>
        <color theme="1"/>
        <rFont val="Segoe UI Semilight"/>
        <family val="2"/>
      </rPr>
      <t xml:space="preserve"> figure matches the amount listed in the application for each respective year.
4. Moving to Year 2, enter in the number of employees and per-employee annual earnings in Year 2. Remember that these figures are </t>
    </r>
    <r>
      <rPr>
        <u/>
        <sz val="8"/>
        <color theme="1"/>
        <rFont val="Segoe UI Semilight"/>
        <family val="2"/>
      </rPr>
      <t>cumulative</t>
    </r>
    <r>
      <rPr>
        <sz val="8"/>
        <color theme="1"/>
        <rFont val="Segoe UI Semilight"/>
        <family val="2"/>
      </rPr>
      <t xml:space="preserve"> jobs. So, if an applicant creates 5 jobs in Year 1 and 4 more jobs in Year 2, you would enter 9 jobs here in Year 2.
5. Finally, for Year 3, enter in the number of employees and per-employee annual earnings at </t>
    </r>
    <r>
      <rPr>
        <u/>
        <sz val="8"/>
        <color theme="1"/>
        <rFont val="Segoe UI Semilight"/>
        <family val="2"/>
      </rPr>
      <t>full employment, even if that won't occur until a later year</t>
    </r>
    <r>
      <rPr>
        <sz val="8"/>
        <color theme="1"/>
        <rFont val="Segoe UI Semilight"/>
        <family val="2"/>
      </rPr>
      <t xml:space="preserve">. The model assumes full employment happens at Year 3 and will continue throughout the life of the PILOT. 
6. You must enter jobs numbers for Year 1, Year 2 </t>
    </r>
    <r>
      <rPr>
        <u/>
        <sz val="8"/>
        <color theme="1"/>
        <rFont val="Segoe UI Semilight"/>
        <family val="2"/>
      </rPr>
      <t>and</t>
    </r>
    <r>
      <rPr>
        <sz val="8"/>
        <color theme="1"/>
        <rFont val="Segoe UI Semilight"/>
        <family val="2"/>
      </rPr>
      <t xml:space="preserve"> Year 3 for the model to function properly.
</t>
    </r>
    <r>
      <rPr>
        <i/>
        <sz val="6"/>
        <color theme="1"/>
        <rFont val="Segoe UI Semilight"/>
        <family val="2"/>
      </rPr>
      <t>Note: In very rare cases, you may receive a "SECTOR NOT AVAILABLE" message. This is due to a lack of data in New York State related to that industry. Just select the next best match.</t>
    </r>
  </si>
  <si>
    <r>
      <rPr>
        <b/>
        <sz val="8"/>
        <color theme="1"/>
        <rFont val="Segoe UI Semilight"/>
        <family val="2"/>
      </rPr>
      <t>Notes instructions:</t>
    </r>
    <r>
      <rPr>
        <sz val="8"/>
        <color theme="1"/>
        <rFont val="Segoe UI Semilight"/>
        <family val="2"/>
      </rPr>
      <t xml:space="preserve">
Add any notes that you would like to have appear in the output. This can include notes about other quantifiable benefits, such as host community benefit agreement payments, and non-quantifiable benefits related to affordable housing or other. 
For example, we recommend that, for solar projects, you enter in how the project will advance the state's clean energy goals, as this is now a requirement of the law.</t>
    </r>
  </si>
  <si>
    <r>
      <rPr>
        <b/>
        <sz val="8"/>
        <color theme="1"/>
        <rFont val="Segoe UI Semilight"/>
        <family val="2"/>
      </rPr>
      <t>Instructions:</t>
    </r>
    <r>
      <rPr>
        <sz val="8"/>
        <color theme="1"/>
        <rFont val="Segoe UI Semilight"/>
        <family val="2"/>
      </rPr>
      <t xml:space="preserve">
The law also requires the CBA to include "the likelihood of accomplishing the proposed project in a timely fashion". The default answer to this question is "yes".</t>
    </r>
  </si>
  <si>
    <r>
      <rPr>
        <b/>
        <sz val="8"/>
        <color theme="1"/>
        <rFont val="Segoe UI Semilight"/>
        <family val="2"/>
      </rPr>
      <t xml:space="preserve">For the New Household Spending Section: </t>
    </r>
    <r>
      <rPr>
        <sz val="8"/>
        <color theme="1"/>
        <rFont val="Segoe UI Semilight"/>
        <family val="2"/>
      </rPr>
      <t xml:space="preserve">
Many projects will only have one unit type, so you need only input "Unit Type 1" information and leave "Unit Type 2" blank. However, you may have a project that involves both market rate units and affordable units, in which case you can input up to two different types of units, each with its own target income bracket. This would also be applicable if you were dealing with a project that had, say, 4-bedroom townhomes along with 1-bedroom apartment units, since the income profiles of the households would likely be very different.
</t>
    </r>
    <r>
      <rPr>
        <b/>
        <sz val="8"/>
        <color theme="1"/>
        <rFont val="Segoe UI Semilight"/>
        <family val="2"/>
      </rPr>
      <t xml:space="preserve">1. </t>
    </r>
    <r>
      <rPr>
        <sz val="8"/>
        <color theme="1"/>
        <rFont val="Segoe UI Semilight"/>
        <family val="2"/>
      </rPr>
      <t xml:space="preserve">Enter in a Unit Type Description - this is for your use only and will not be displayed on the output sheet. This is important for projects where you need to use two different types of units (see above). 
</t>
    </r>
    <r>
      <rPr>
        <b/>
        <sz val="8"/>
        <color theme="1"/>
        <rFont val="Segoe UI Semilight"/>
        <family val="2"/>
      </rPr>
      <t xml:space="preserve">2. </t>
    </r>
    <r>
      <rPr>
        <sz val="8"/>
        <color theme="1"/>
        <rFont val="Segoe UI Semilight"/>
        <family val="2"/>
      </rPr>
      <t xml:space="preserve">For each Unit Type, enter the number of units for that type in "Unit Count."
</t>
    </r>
    <r>
      <rPr>
        <b/>
        <sz val="8"/>
        <color theme="1"/>
        <rFont val="Segoe UI Semilight"/>
        <family val="2"/>
      </rPr>
      <t xml:space="preserve">3. </t>
    </r>
    <r>
      <rPr>
        <sz val="8"/>
        <color theme="1"/>
        <rFont val="Segoe UI Semilight"/>
        <family val="2"/>
      </rPr>
      <t xml:space="preserve">Select the Household Income bracket applicable to that type of unit. If you are unsure of the income bracket, see the note to the right of this box.
</t>
    </r>
    <r>
      <rPr>
        <b/>
        <sz val="8"/>
        <color theme="1"/>
        <rFont val="Segoe UI Semilight"/>
        <family val="2"/>
      </rPr>
      <t xml:space="preserve">4. </t>
    </r>
    <r>
      <rPr>
        <sz val="8"/>
        <color theme="1"/>
        <rFont val="Segoe UI Semilight"/>
        <family val="2"/>
      </rPr>
      <t xml:space="preserve">Enter the percentage of units that would qualify as "net new" to the community. Typically 100%. See note to the right of this box for more information.
</t>
    </r>
  </si>
  <si>
    <r>
      <rPr>
        <b/>
        <sz val="8"/>
        <color theme="1"/>
        <rFont val="Segoe UI Semilight"/>
        <family val="2"/>
      </rPr>
      <t>For the New Household Spending Section (continued)</t>
    </r>
    <r>
      <rPr>
        <sz val="8"/>
        <color theme="1"/>
        <rFont val="Segoe UI Semilight"/>
        <family val="2"/>
      </rPr>
      <t xml:space="preserve">
</t>
    </r>
    <r>
      <rPr>
        <u/>
        <sz val="8"/>
        <color theme="1"/>
        <rFont val="Segoe UI Semilight"/>
        <family val="2"/>
      </rPr>
      <t>Calculating the household income bracket, if needed</t>
    </r>
    <r>
      <rPr>
        <sz val="8"/>
        <color theme="1"/>
        <rFont val="Segoe UI Semilight"/>
        <family val="2"/>
      </rPr>
      <t xml:space="preserve">:
If you do not know the applicable household income bracket, you can use the following general rule-of-thumb: take the [anticipated rent price plus anticipated tenant-paid utility costs] and divide that figure by 0.3. This would give the minimum HH income necessary to not be "burdened" according to many federal and state agencies.
</t>
    </r>
    <r>
      <rPr>
        <u/>
        <sz val="8"/>
        <color theme="1"/>
        <rFont val="Segoe UI Semilight"/>
        <family val="2"/>
      </rPr>
      <t>Understanding "Net New" Households"</t>
    </r>
    <r>
      <rPr>
        <sz val="8"/>
        <color theme="1"/>
        <rFont val="Segoe UI Semilight"/>
        <family val="2"/>
      </rPr>
      <t xml:space="preserve">:
This is perhaps the trickiest aspect of residential projects - there are no economic impacts unless the households are "net new" to the community. In other words, if the project's units cannibalize units that would be built elsewhere, or result in other projects not moving forward, than the units are not "net new" to the community. You can rely on your own understanding of the market, but it is best if you can substantiate "net new" with a competent market analysis.
</t>
    </r>
    <r>
      <rPr>
        <i/>
        <sz val="6"/>
        <color theme="1"/>
        <rFont val="Segoe UI Semilight"/>
        <family val="2"/>
      </rPr>
      <t>N.B. For the next section ("Operation Phase"), enter any jobs associated with the maintenance and operations of the housing units (i.e. building superintendent, maintenance personnel) under NAICS code 531110 "Lessors of Residential Buildings and Dwellings."</t>
    </r>
  </si>
  <si>
    <t>Solar Projects Calculator - ENVIRONMENTAL CONSIDERATION</t>
  </si>
  <si>
    <t>Total Megawatts (MW):</t>
  </si>
  <si>
    <t># of Homes Powered</t>
  </si>
  <si>
    <t>Carbon Offset:</t>
  </si>
  <si>
    <t>Current Solar Capacity</t>
  </si>
  <si>
    <t>Increase in Solar Capacity</t>
  </si>
  <si>
    <t xml:space="preserve">In accordance Section 859-a(5) of New York State General Municipal Law, each solar project's contribution to the State's renewable energy goals must be evaluated. The calculators below use the project's electrical capacity and national averages to estimate 1) the number of homes powered by the project, 2) the amount of carbon dioxide offset by the project, and the increase in your County's solar capacity (if applicable). NOTE: This following calculator uses national averages to calculate estimates, the true value of the measures below will vary considerably based on a variety of factors. Please include calculated measures in the "Notes" section of the input tab. </t>
  </si>
  <si>
    <t>Source: US EIA</t>
  </si>
  <si>
    <t>https://www.eia.gov/tools/faqs/faq.php?id=97&amp;t=3</t>
  </si>
  <si>
    <t>KWh</t>
  </si>
  <si>
    <t>Source: Lawrence Berkeley National Laboratory</t>
  </si>
  <si>
    <t>https://news.climate.columbia.edu/2022/10/26/solar-panels-reduce-co2-emissions-more-per-acre-than-trees-and-much-more-than-corn-ethanol/#:~:text=According%20to%20the%20Lawrence%20Berkeley,of%20carbon%20dioxide%20per%20year.</t>
  </si>
  <si>
    <t>metrics tonnes/ MWh</t>
  </si>
  <si>
    <t>homes powered per year</t>
  </si>
  <si>
    <t>MW</t>
  </si>
  <si>
    <t>https://www.nyserda.ny.gov/All-Programs/NY-Sun/Solar-Data-Maps/Statewide-Distributed-Solar-Projects</t>
  </si>
  <si>
    <t>County Current Capacity Look Up:</t>
  </si>
  <si>
    <t>Local Construction Spending</t>
  </si>
  <si>
    <t>metric tons of CO2  per year</t>
  </si>
  <si>
    <t>2023.11.30</t>
  </si>
  <si>
    <t>Rev4 with housing</t>
  </si>
  <si>
    <t xml:space="preserve">Average Megawatt Hours per year: </t>
  </si>
  <si>
    <t>MW - "Nameplate Capacity"</t>
  </si>
  <si>
    <t>MWh - Estimated annual generation</t>
  </si>
  <si>
    <t>© Copyright 2023 MRB Engineering, Architecture and Surveying, D.P.C.</t>
  </si>
  <si>
    <t>111000</t>
  </si>
  <si>
    <t>112000</t>
  </si>
  <si>
    <t>113110</t>
  </si>
  <si>
    <t>113210</t>
  </si>
  <si>
    <t>113310</t>
  </si>
  <si>
    <t>114111</t>
  </si>
  <si>
    <t>114112</t>
  </si>
  <si>
    <t>114119</t>
  </si>
  <si>
    <t>114210</t>
  </si>
  <si>
    <t>115111</t>
  </si>
  <si>
    <t>115112</t>
  </si>
  <si>
    <t>115113</t>
  </si>
  <si>
    <t>115114</t>
  </si>
  <si>
    <t>115115</t>
  </si>
  <si>
    <t>115116</t>
  </si>
  <si>
    <t>115210</t>
  </si>
  <si>
    <t>115310</t>
  </si>
  <si>
    <t>211120</t>
  </si>
  <si>
    <t>211130</t>
  </si>
  <si>
    <t>212114</t>
  </si>
  <si>
    <t>212115</t>
  </si>
  <si>
    <t>212210</t>
  </si>
  <si>
    <t>212220</t>
  </si>
  <si>
    <t>212230</t>
  </si>
  <si>
    <t>212290</t>
  </si>
  <si>
    <t>212311</t>
  </si>
  <si>
    <t>212312</t>
  </si>
  <si>
    <t>212313</t>
  </si>
  <si>
    <t>212319</t>
  </si>
  <si>
    <t>212321</t>
  </si>
  <si>
    <t>212322</t>
  </si>
  <si>
    <t>212323</t>
  </si>
  <si>
    <t>212390</t>
  </si>
  <si>
    <t>213111</t>
  </si>
  <si>
    <t>213112</t>
  </si>
  <si>
    <t>213113</t>
  </si>
  <si>
    <t>213114</t>
  </si>
  <si>
    <t>213115</t>
  </si>
  <si>
    <t>221111</t>
  </si>
  <si>
    <t>221112</t>
  </si>
  <si>
    <t>221113</t>
  </si>
  <si>
    <t>221114</t>
  </si>
  <si>
    <t>221115</t>
  </si>
  <si>
    <t>221116</t>
  </si>
  <si>
    <t>221117</t>
  </si>
  <si>
    <t>221118</t>
  </si>
  <si>
    <t>221121</t>
  </si>
  <si>
    <t>221122</t>
  </si>
  <si>
    <t>221210</t>
  </si>
  <si>
    <t>221310</t>
  </si>
  <si>
    <t>221320</t>
  </si>
  <si>
    <t>221330</t>
  </si>
  <si>
    <t>236115</t>
  </si>
  <si>
    <t>236116</t>
  </si>
  <si>
    <t>236117</t>
  </si>
  <si>
    <t>236118</t>
  </si>
  <si>
    <t>236210</t>
  </si>
  <si>
    <t>236220</t>
  </si>
  <si>
    <t>237110</t>
  </si>
  <si>
    <t>237120</t>
  </si>
  <si>
    <t>237130</t>
  </si>
  <si>
    <t>237210</t>
  </si>
  <si>
    <t>237310</t>
  </si>
  <si>
    <t>237990</t>
  </si>
  <si>
    <t>238110</t>
  </si>
  <si>
    <t>238120</t>
  </si>
  <si>
    <t>238130</t>
  </si>
  <si>
    <t>238140</t>
  </si>
  <si>
    <t>238150</t>
  </si>
  <si>
    <t>238160</t>
  </si>
  <si>
    <t>238170</t>
  </si>
  <si>
    <t>238190</t>
  </si>
  <si>
    <t>238210</t>
  </si>
  <si>
    <t>238220</t>
  </si>
  <si>
    <t>238290</t>
  </si>
  <si>
    <t>238310</t>
  </si>
  <si>
    <t>238320</t>
  </si>
  <si>
    <t>238330</t>
  </si>
  <si>
    <t>238340</t>
  </si>
  <si>
    <t>238350</t>
  </si>
  <si>
    <t>238390</t>
  </si>
  <si>
    <t>238910</t>
  </si>
  <si>
    <t>238990</t>
  </si>
  <si>
    <t>311111</t>
  </si>
  <si>
    <t>311119</t>
  </si>
  <si>
    <t>311211</t>
  </si>
  <si>
    <t>311212</t>
  </si>
  <si>
    <t>311213</t>
  </si>
  <si>
    <t>311221</t>
  </si>
  <si>
    <t>311224</t>
  </si>
  <si>
    <t>311225</t>
  </si>
  <si>
    <t>311230</t>
  </si>
  <si>
    <t>311313</t>
  </si>
  <si>
    <t>311314</t>
  </si>
  <si>
    <t>311340</t>
  </si>
  <si>
    <t>311351</t>
  </si>
  <si>
    <t>311352</t>
  </si>
  <si>
    <t>311411</t>
  </si>
  <si>
    <t>311412</t>
  </si>
  <si>
    <t>311421</t>
  </si>
  <si>
    <t>311422</t>
  </si>
  <si>
    <t>311423</t>
  </si>
  <si>
    <t>311511</t>
  </si>
  <si>
    <t>311512</t>
  </si>
  <si>
    <t>311513</t>
  </si>
  <si>
    <t>311514</t>
  </si>
  <si>
    <t>311520</t>
  </si>
  <si>
    <t>311611</t>
  </si>
  <si>
    <t>311612</t>
  </si>
  <si>
    <t>311613</t>
  </si>
  <si>
    <t>311615</t>
  </si>
  <si>
    <t>311710</t>
  </si>
  <si>
    <t>311811</t>
  </si>
  <si>
    <t>311812</t>
  </si>
  <si>
    <t>311813</t>
  </si>
  <si>
    <t>311821</t>
  </si>
  <si>
    <t>311824</t>
  </si>
  <si>
    <t>311830</t>
  </si>
  <si>
    <t>311911</t>
  </si>
  <si>
    <t>311919</t>
  </si>
  <si>
    <t>311920</t>
  </si>
  <si>
    <t>311930</t>
  </si>
  <si>
    <t>311941</t>
  </si>
  <si>
    <t>311942</t>
  </si>
  <si>
    <t>311991</t>
  </si>
  <si>
    <t>311999</t>
  </si>
  <si>
    <t>312111</t>
  </si>
  <si>
    <t>312112</t>
  </si>
  <si>
    <t>312113</t>
  </si>
  <si>
    <t>312120</t>
  </si>
  <si>
    <t>312130</t>
  </si>
  <si>
    <t>312140</t>
  </si>
  <si>
    <t>312230</t>
  </si>
  <si>
    <t>313110</t>
  </si>
  <si>
    <t>313210</t>
  </si>
  <si>
    <t>313220</t>
  </si>
  <si>
    <t>313230</t>
  </si>
  <si>
    <t>313240</t>
  </si>
  <si>
    <t>313310</t>
  </si>
  <si>
    <t>313320</t>
  </si>
  <si>
    <t>314110</t>
  </si>
  <si>
    <t>314120</t>
  </si>
  <si>
    <t>314910</t>
  </si>
  <si>
    <t>314994</t>
  </si>
  <si>
    <t>314999</t>
  </si>
  <si>
    <t>315120</t>
  </si>
  <si>
    <t>315210</t>
  </si>
  <si>
    <t>315250</t>
  </si>
  <si>
    <t>315990</t>
  </si>
  <si>
    <t>316110</t>
  </si>
  <si>
    <t>316210</t>
  </si>
  <si>
    <t>316990</t>
  </si>
  <si>
    <t>321113</t>
  </si>
  <si>
    <t>321114</t>
  </si>
  <si>
    <t>321211</t>
  </si>
  <si>
    <t>321212</t>
  </si>
  <si>
    <t>321215</t>
  </si>
  <si>
    <t>321219</t>
  </si>
  <si>
    <t>321911</t>
  </si>
  <si>
    <t>321912</t>
  </si>
  <si>
    <t>321918</t>
  </si>
  <si>
    <t>321920</t>
  </si>
  <si>
    <t>321991</t>
  </si>
  <si>
    <t>321992</t>
  </si>
  <si>
    <t>321999</t>
  </si>
  <si>
    <t>322110</t>
  </si>
  <si>
    <t>322120</t>
  </si>
  <si>
    <t>322130</t>
  </si>
  <si>
    <t>322211</t>
  </si>
  <si>
    <t>322212</t>
  </si>
  <si>
    <t>322219</t>
  </si>
  <si>
    <t>322220</t>
  </si>
  <si>
    <t>322230</t>
  </si>
  <si>
    <t>322291</t>
  </si>
  <si>
    <t>322299</t>
  </si>
  <si>
    <t>323111</t>
  </si>
  <si>
    <t>323113</t>
  </si>
  <si>
    <t>323117</t>
  </si>
  <si>
    <t>323120</t>
  </si>
  <si>
    <t>324110</t>
  </si>
  <si>
    <t>324121</t>
  </si>
  <si>
    <t>324122</t>
  </si>
  <si>
    <t>324191</t>
  </si>
  <si>
    <t>324199</t>
  </si>
  <si>
    <t>325110</t>
  </si>
  <si>
    <t>325120</t>
  </si>
  <si>
    <t>325130</t>
  </si>
  <si>
    <t>325180</t>
  </si>
  <si>
    <t>325193</t>
  </si>
  <si>
    <t>325194</t>
  </si>
  <si>
    <t>325199</t>
  </si>
  <si>
    <t>325211</t>
  </si>
  <si>
    <t>325212</t>
  </si>
  <si>
    <t>325220</t>
  </si>
  <si>
    <t>325311</t>
  </si>
  <si>
    <t>325312</t>
  </si>
  <si>
    <t>325314</t>
  </si>
  <si>
    <t>325315</t>
  </si>
  <si>
    <t>325320</t>
  </si>
  <si>
    <t>325411</t>
  </si>
  <si>
    <t>325412</t>
  </si>
  <si>
    <t>325413</t>
  </si>
  <si>
    <t>325414</t>
  </si>
  <si>
    <t>325510</t>
  </si>
  <si>
    <t>325520</t>
  </si>
  <si>
    <t>325611</t>
  </si>
  <si>
    <t>325612</t>
  </si>
  <si>
    <t>325613</t>
  </si>
  <si>
    <t>325620</t>
  </si>
  <si>
    <t>325910</t>
  </si>
  <si>
    <t>325920</t>
  </si>
  <si>
    <t>325991</t>
  </si>
  <si>
    <t>325992</t>
  </si>
  <si>
    <t>325998</t>
  </si>
  <si>
    <t>326111</t>
  </si>
  <si>
    <t>326112</t>
  </si>
  <si>
    <t>326113</t>
  </si>
  <si>
    <t>326121</t>
  </si>
  <si>
    <t>326122</t>
  </si>
  <si>
    <t>326130</t>
  </si>
  <si>
    <t>326140</t>
  </si>
  <si>
    <t>326150</t>
  </si>
  <si>
    <t>326160</t>
  </si>
  <si>
    <t>326191</t>
  </si>
  <si>
    <t>326199</t>
  </si>
  <si>
    <t>326211</t>
  </si>
  <si>
    <t>326212</t>
  </si>
  <si>
    <t>326220</t>
  </si>
  <si>
    <t>326291</t>
  </si>
  <si>
    <t>326299</t>
  </si>
  <si>
    <t>327110</t>
  </si>
  <si>
    <t>327120</t>
  </si>
  <si>
    <t>327211</t>
  </si>
  <si>
    <t>327212</t>
  </si>
  <si>
    <t>327213</t>
  </si>
  <si>
    <t>327215</t>
  </si>
  <si>
    <t>327310</t>
  </si>
  <si>
    <t>327320</t>
  </si>
  <si>
    <t>327331</t>
  </si>
  <si>
    <t>327332</t>
  </si>
  <si>
    <t>327390</t>
  </si>
  <si>
    <t>327410</t>
  </si>
  <si>
    <t>327420</t>
  </si>
  <si>
    <t>327910</t>
  </si>
  <si>
    <t>327991</t>
  </si>
  <si>
    <t>327992</t>
  </si>
  <si>
    <t>327993</t>
  </si>
  <si>
    <t>327999</t>
  </si>
  <si>
    <t>331110</t>
  </si>
  <si>
    <t>331210</t>
  </si>
  <si>
    <t>331221</t>
  </si>
  <si>
    <t>331222</t>
  </si>
  <si>
    <t>331313</t>
  </si>
  <si>
    <t>331314</t>
  </si>
  <si>
    <t>331315</t>
  </si>
  <si>
    <t>331318</t>
  </si>
  <si>
    <t>331410</t>
  </si>
  <si>
    <t>331420</t>
  </si>
  <si>
    <t>331491</t>
  </si>
  <si>
    <t>331492</t>
  </si>
  <si>
    <t>331511</t>
  </si>
  <si>
    <t>331512</t>
  </si>
  <si>
    <t>331513</t>
  </si>
  <si>
    <t>331523</t>
  </si>
  <si>
    <t>331524</t>
  </si>
  <si>
    <t>331529</t>
  </si>
  <si>
    <t>332111</t>
  </si>
  <si>
    <t>332112</t>
  </si>
  <si>
    <t>332114</t>
  </si>
  <si>
    <t>332117</t>
  </si>
  <si>
    <t>332119</t>
  </si>
  <si>
    <t>332215</t>
  </si>
  <si>
    <t>332216</t>
  </si>
  <si>
    <t>332311</t>
  </si>
  <si>
    <t>332312</t>
  </si>
  <si>
    <t>332313</t>
  </si>
  <si>
    <t>332321</t>
  </si>
  <si>
    <t>332322</t>
  </si>
  <si>
    <t>332323</t>
  </si>
  <si>
    <t>332410</t>
  </si>
  <si>
    <t>332420</t>
  </si>
  <si>
    <t>332431</t>
  </si>
  <si>
    <t>332439</t>
  </si>
  <si>
    <t>332510</t>
  </si>
  <si>
    <t>332613</t>
  </si>
  <si>
    <t>332618</t>
  </si>
  <si>
    <t>332710</t>
  </si>
  <si>
    <t>332721</t>
  </si>
  <si>
    <t>332722</t>
  </si>
  <si>
    <t>332811</t>
  </si>
  <si>
    <t>332812</t>
  </si>
  <si>
    <t>332813</t>
  </si>
  <si>
    <t>332911</t>
  </si>
  <si>
    <t>332912</t>
  </si>
  <si>
    <t>332913</t>
  </si>
  <si>
    <t>332919</t>
  </si>
  <si>
    <t>332991</t>
  </si>
  <si>
    <t>332992</t>
  </si>
  <si>
    <t>332993</t>
  </si>
  <si>
    <t>332994</t>
  </si>
  <si>
    <t>332996</t>
  </si>
  <si>
    <t>332999</t>
  </si>
  <si>
    <t>333111</t>
  </si>
  <si>
    <t>333112</t>
  </si>
  <si>
    <t>333120</t>
  </si>
  <si>
    <t>333131</t>
  </si>
  <si>
    <t>333132</t>
  </si>
  <si>
    <t>333241</t>
  </si>
  <si>
    <t>333242</t>
  </si>
  <si>
    <t>333243</t>
  </si>
  <si>
    <t>333248</t>
  </si>
  <si>
    <t>333310</t>
  </si>
  <si>
    <t>333413</t>
  </si>
  <si>
    <t>333414</t>
  </si>
  <si>
    <t>333415</t>
  </si>
  <si>
    <t>333511</t>
  </si>
  <si>
    <t>333514</t>
  </si>
  <si>
    <t>333515</t>
  </si>
  <si>
    <t>333517</t>
  </si>
  <si>
    <t>333519</t>
  </si>
  <si>
    <t>333611</t>
  </si>
  <si>
    <t>333612</t>
  </si>
  <si>
    <t>333613</t>
  </si>
  <si>
    <t>333618</t>
  </si>
  <si>
    <t>333912</t>
  </si>
  <si>
    <t>333914</t>
  </si>
  <si>
    <t>333921</t>
  </si>
  <si>
    <t>333922</t>
  </si>
  <si>
    <t>333923</t>
  </si>
  <si>
    <t>333924</t>
  </si>
  <si>
    <t>333991</t>
  </si>
  <si>
    <t>333992</t>
  </si>
  <si>
    <t>333993</t>
  </si>
  <si>
    <t>333994</t>
  </si>
  <si>
    <t>333995</t>
  </si>
  <si>
    <t>333996</t>
  </si>
  <si>
    <t>333998</t>
  </si>
  <si>
    <t>334111</t>
  </si>
  <si>
    <t>334112</t>
  </si>
  <si>
    <t>334118</t>
  </si>
  <si>
    <t>334210</t>
  </si>
  <si>
    <t>334220</t>
  </si>
  <si>
    <t>334290</t>
  </si>
  <si>
    <t>334310</t>
  </si>
  <si>
    <t>334412</t>
  </si>
  <si>
    <t>334413</t>
  </si>
  <si>
    <t>334416</t>
  </si>
  <si>
    <t>334417</t>
  </si>
  <si>
    <t>334418</t>
  </si>
  <si>
    <t>334419</t>
  </si>
  <si>
    <t>334510</t>
  </si>
  <si>
    <t>334511</t>
  </si>
  <si>
    <t>334512</t>
  </si>
  <si>
    <t>334513</t>
  </si>
  <si>
    <t>334514</t>
  </si>
  <si>
    <t>334515</t>
  </si>
  <si>
    <t>334516</t>
  </si>
  <si>
    <t>334517</t>
  </si>
  <si>
    <t>334519</t>
  </si>
  <si>
    <t>334610</t>
  </si>
  <si>
    <t>335131</t>
  </si>
  <si>
    <t>335132</t>
  </si>
  <si>
    <t>335139</t>
  </si>
  <si>
    <t>335210</t>
  </si>
  <si>
    <t>335220</t>
  </si>
  <si>
    <t>335311</t>
  </si>
  <si>
    <t>335312</t>
  </si>
  <si>
    <t>335313</t>
  </si>
  <si>
    <t>335314</t>
  </si>
  <si>
    <t>335910</t>
  </si>
  <si>
    <t>335921</t>
  </si>
  <si>
    <t>335929</t>
  </si>
  <si>
    <t>335931</t>
  </si>
  <si>
    <t>335932</t>
  </si>
  <si>
    <t>335991</t>
  </si>
  <si>
    <t>335999</t>
  </si>
  <si>
    <t>336110</t>
  </si>
  <si>
    <t>336120</t>
  </si>
  <si>
    <t>336211</t>
  </si>
  <si>
    <t>336212</t>
  </si>
  <si>
    <t>336213</t>
  </si>
  <si>
    <t>336214</t>
  </si>
  <si>
    <t>336310</t>
  </si>
  <si>
    <t>336320</t>
  </si>
  <si>
    <t>336330</t>
  </si>
  <si>
    <t>336340</t>
  </si>
  <si>
    <t>336350</t>
  </si>
  <si>
    <t>336360</t>
  </si>
  <si>
    <t>336370</t>
  </si>
  <si>
    <t>336390</t>
  </si>
  <si>
    <t>336411</t>
  </si>
  <si>
    <t>336412</t>
  </si>
  <si>
    <t>336413</t>
  </si>
  <si>
    <t>336414</t>
  </si>
  <si>
    <t>336415</t>
  </si>
  <si>
    <t>336419</t>
  </si>
  <si>
    <t>336510</t>
  </si>
  <si>
    <t>336611</t>
  </si>
  <si>
    <t>336612</t>
  </si>
  <si>
    <t>336991</t>
  </si>
  <si>
    <t>336992</t>
  </si>
  <si>
    <t>336999</t>
  </si>
  <si>
    <t>337110</t>
  </si>
  <si>
    <t>337121</t>
  </si>
  <si>
    <t>337122</t>
  </si>
  <si>
    <t>337126</t>
  </si>
  <si>
    <t>337127</t>
  </si>
  <si>
    <t>337211</t>
  </si>
  <si>
    <t>337212</t>
  </si>
  <si>
    <t>337214</t>
  </si>
  <si>
    <t>337215</t>
  </si>
  <si>
    <t>337910</t>
  </si>
  <si>
    <t>337920</t>
  </si>
  <si>
    <t>339112</t>
  </si>
  <si>
    <t>339113</t>
  </si>
  <si>
    <t>339114</t>
  </si>
  <si>
    <t>339115</t>
  </si>
  <si>
    <t>339116</t>
  </si>
  <si>
    <t>339910</t>
  </si>
  <si>
    <t>339920</t>
  </si>
  <si>
    <t>339930</t>
  </si>
  <si>
    <t>339940</t>
  </si>
  <si>
    <t>339950</t>
  </si>
  <si>
    <t>339991</t>
  </si>
  <si>
    <t>339992</t>
  </si>
  <si>
    <t>339993</t>
  </si>
  <si>
    <t>339994</t>
  </si>
  <si>
    <t>339995</t>
  </si>
  <si>
    <t>339999</t>
  </si>
  <si>
    <t>423110</t>
  </si>
  <si>
    <t>423120</t>
  </si>
  <si>
    <t>423130</t>
  </si>
  <si>
    <t>423140</t>
  </si>
  <si>
    <t>423210</t>
  </si>
  <si>
    <t>423220</t>
  </si>
  <si>
    <t>423310</t>
  </si>
  <si>
    <t>423320</t>
  </si>
  <si>
    <t>423330</t>
  </si>
  <si>
    <t>423390</t>
  </si>
  <si>
    <t>423410</t>
  </si>
  <si>
    <t>423420</t>
  </si>
  <si>
    <t>423430</t>
  </si>
  <si>
    <t>423440</t>
  </si>
  <si>
    <t>423450</t>
  </si>
  <si>
    <t>423460</t>
  </si>
  <si>
    <t>423490</t>
  </si>
  <si>
    <t>423510</t>
  </si>
  <si>
    <t>423520</t>
  </si>
  <si>
    <t>423610</t>
  </si>
  <si>
    <t>423620</t>
  </si>
  <si>
    <t>423690</t>
  </si>
  <si>
    <t>423710</t>
  </si>
  <si>
    <t>423720</t>
  </si>
  <si>
    <t>423730</t>
  </si>
  <si>
    <t>423740</t>
  </si>
  <si>
    <t>423810</t>
  </si>
  <si>
    <t>423820</t>
  </si>
  <si>
    <t>423830</t>
  </si>
  <si>
    <t>423840</t>
  </si>
  <si>
    <t>423850</t>
  </si>
  <si>
    <t>423860</t>
  </si>
  <si>
    <t>423910</t>
  </si>
  <si>
    <t>423920</t>
  </si>
  <si>
    <t>423930</t>
  </si>
  <si>
    <t>423940</t>
  </si>
  <si>
    <t>423990</t>
  </si>
  <si>
    <t>424110</t>
  </si>
  <si>
    <t>424120</t>
  </si>
  <si>
    <t>424130</t>
  </si>
  <si>
    <t>424210</t>
  </si>
  <si>
    <t>424310</t>
  </si>
  <si>
    <t>424340</t>
  </si>
  <si>
    <t>424350</t>
  </si>
  <si>
    <t>424410</t>
  </si>
  <si>
    <t>424420</t>
  </si>
  <si>
    <t>424430</t>
  </si>
  <si>
    <t>424440</t>
  </si>
  <si>
    <t>424450</t>
  </si>
  <si>
    <t>424460</t>
  </si>
  <si>
    <t>424470</t>
  </si>
  <si>
    <t>424480</t>
  </si>
  <si>
    <t>424490</t>
  </si>
  <si>
    <t>424510</t>
  </si>
  <si>
    <t>424520</t>
  </si>
  <si>
    <t>424590</t>
  </si>
  <si>
    <t>424610</t>
  </si>
  <si>
    <t>424690</t>
  </si>
  <si>
    <t>424710</t>
  </si>
  <si>
    <t>424720</t>
  </si>
  <si>
    <t>424810</t>
  </si>
  <si>
    <t>424820</t>
  </si>
  <si>
    <t>424910</t>
  </si>
  <si>
    <t>424920</t>
  </si>
  <si>
    <t>424930</t>
  </si>
  <si>
    <t>424940</t>
  </si>
  <si>
    <t>424950</t>
  </si>
  <si>
    <t>424990</t>
  </si>
  <si>
    <t>425120</t>
  </si>
  <si>
    <t>441110</t>
  </si>
  <si>
    <t>441120</t>
  </si>
  <si>
    <t>441210</t>
  </si>
  <si>
    <t>441222</t>
  </si>
  <si>
    <t>441227</t>
  </si>
  <si>
    <t>441330</t>
  </si>
  <si>
    <t>441340</t>
  </si>
  <si>
    <t>444110</t>
  </si>
  <si>
    <t>444120</t>
  </si>
  <si>
    <t>444140</t>
  </si>
  <si>
    <t>444180</t>
  </si>
  <si>
    <t>444230</t>
  </si>
  <si>
    <t>444240</t>
  </si>
  <si>
    <t>445110</t>
  </si>
  <si>
    <t>445131</t>
  </si>
  <si>
    <t>445132</t>
  </si>
  <si>
    <t>445230</t>
  </si>
  <si>
    <t>445240</t>
  </si>
  <si>
    <t>445250</t>
  </si>
  <si>
    <t>445291</t>
  </si>
  <si>
    <t>445292</t>
  </si>
  <si>
    <t>445298</t>
  </si>
  <si>
    <t>445320</t>
  </si>
  <si>
    <t>449110</t>
  </si>
  <si>
    <t>449121</t>
  </si>
  <si>
    <t>449122</t>
  </si>
  <si>
    <t>449129</t>
  </si>
  <si>
    <t>449210</t>
  </si>
  <si>
    <t>455110</t>
  </si>
  <si>
    <t>455211</t>
  </si>
  <si>
    <t>455219</t>
  </si>
  <si>
    <t>456110</t>
  </si>
  <si>
    <t>456120</t>
  </si>
  <si>
    <t>456130</t>
  </si>
  <si>
    <t>456191</t>
  </si>
  <si>
    <t>456199</t>
  </si>
  <si>
    <t>457110</t>
  </si>
  <si>
    <t>457120</t>
  </si>
  <si>
    <t>457210</t>
  </si>
  <si>
    <t>458110</t>
  </si>
  <si>
    <t>458210</t>
  </si>
  <si>
    <t>458310</t>
  </si>
  <si>
    <t>458320</t>
  </si>
  <si>
    <t>459110</t>
  </si>
  <si>
    <t>459120</t>
  </si>
  <si>
    <t>459130</t>
  </si>
  <si>
    <t>459140</t>
  </si>
  <si>
    <t>459210</t>
  </si>
  <si>
    <t>459310</t>
  </si>
  <si>
    <t>459410</t>
  </si>
  <si>
    <t>459420</t>
  </si>
  <si>
    <t>459510</t>
  </si>
  <si>
    <t>459910</t>
  </si>
  <si>
    <t>459920</t>
  </si>
  <si>
    <t>459930</t>
  </si>
  <si>
    <t>459991</t>
  </si>
  <si>
    <t>459999</t>
  </si>
  <si>
    <t>481111</t>
  </si>
  <si>
    <t>481112</t>
  </si>
  <si>
    <t>481211</t>
  </si>
  <si>
    <t>481212</t>
  </si>
  <si>
    <t>481219</t>
  </si>
  <si>
    <t>482110</t>
  </si>
  <si>
    <t>483111</t>
  </si>
  <si>
    <t>483112</t>
  </si>
  <si>
    <t>483113</t>
  </si>
  <si>
    <t>483114</t>
  </si>
  <si>
    <t>483211</t>
  </si>
  <si>
    <t>483212</t>
  </si>
  <si>
    <t>484110</t>
  </si>
  <si>
    <t>484121</t>
  </si>
  <si>
    <t>484122</t>
  </si>
  <si>
    <t>484210</t>
  </si>
  <si>
    <t>484220</t>
  </si>
  <si>
    <t>484230</t>
  </si>
  <si>
    <t>485111</t>
  </si>
  <si>
    <t>485112</t>
  </si>
  <si>
    <t>485113</t>
  </si>
  <si>
    <t>485119</t>
  </si>
  <si>
    <t>485210</t>
  </si>
  <si>
    <t>485310</t>
  </si>
  <si>
    <t>485320</t>
  </si>
  <si>
    <t>485410</t>
  </si>
  <si>
    <t>485510</t>
  </si>
  <si>
    <t>485991</t>
  </si>
  <si>
    <t>485999</t>
  </si>
  <si>
    <t>486110</t>
  </si>
  <si>
    <t>486210</t>
  </si>
  <si>
    <t>486910</t>
  </si>
  <si>
    <t>486990</t>
  </si>
  <si>
    <t>487110</t>
  </si>
  <si>
    <t>487210</t>
  </si>
  <si>
    <t>487990</t>
  </si>
  <si>
    <t>488111</t>
  </si>
  <si>
    <t>488119</t>
  </si>
  <si>
    <t>488190</t>
  </si>
  <si>
    <t>488210</t>
  </si>
  <si>
    <t>488310</t>
  </si>
  <si>
    <t>488320</t>
  </si>
  <si>
    <t>488330</t>
  </si>
  <si>
    <t>488390</t>
  </si>
  <si>
    <t>488410</t>
  </si>
  <si>
    <t>488490</t>
  </si>
  <si>
    <t>488510</t>
  </si>
  <si>
    <t>488991</t>
  </si>
  <si>
    <t>488999</t>
  </si>
  <si>
    <t>491110</t>
  </si>
  <si>
    <t>492110</t>
  </si>
  <si>
    <t>492210</t>
  </si>
  <si>
    <t>493110</t>
  </si>
  <si>
    <t>493120</t>
  </si>
  <si>
    <t>493130</t>
  </si>
  <si>
    <t>493190</t>
  </si>
  <si>
    <t>512110</t>
  </si>
  <si>
    <t>512120</t>
  </si>
  <si>
    <t>512131</t>
  </si>
  <si>
    <t>512132</t>
  </si>
  <si>
    <t>512191</t>
  </si>
  <si>
    <t>512199</t>
  </si>
  <si>
    <t>512230</t>
  </si>
  <si>
    <t>512240</t>
  </si>
  <si>
    <t>512250</t>
  </si>
  <si>
    <t>512290</t>
  </si>
  <si>
    <t>513110</t>
  </si>
  <si>
    <t>513120</t>
  </si>
  <si>
    <t>513130</t>
  </si>
  <si>
    <t>513140</t>
  </si>
  <si>
    <t>513191</t>
  </si>
  <si>
    <t>513199</t>
  </si>
  <si>
    <t>513210</t>
  </si>
  <si>
    <t>516110</t>
  </si>
  <si>
    <t>516120</t>
  </si>
  <si>
    <t>516210</t>
  </si>
  <si>
    <t>517111</t>
  </si>
  <si>
    <t>517112</t>
  </si>
  <si>
    <t>517121</t>
  </si>
  <si>
    <t>517410</t>
  </si>
  <si>
    <t>517810</t>
  </si>
  <si>
    <t>518210</t>
  </si>
  <si>
    <t>519210</t>
  </si>
  <si>
    <t>519290</t>
  </si>
  <si>
    <t>521110</t>
  </si>
  <si>
    <t>522110</t>
  </si>
  <si>
    <t>522130</t>
  </si>
  <si>
    <t>522180</t>
  </si>
  <si>
    <t>522210</t>
  </si>
  <si>
    <t>522220</t>
  </si>
  <si>
    <t>522291</t>
  </si>
  <si>
    <t>522292</t>
  </si>
  <si>
    <t>522299</t>
  </si>
  <si>
    <t>522310</t>
  </si>
  <si>
    <t>522320</t>
  </si>
  <si>
    <t>522390</t>
  </si>
  <si>
    <t>523150</t>
  </si>
  <si>
    <t>523160</t>
  </si>
  <si>
    <t>523210</t>
  </si>
  <si>
    <t>523910</t>
  </si>
  <si>
    <t>523940</t>
  </si>
  <si>
    <t>523991</t>
  </si>
  <si>
    <t>523999</t>
  </si>
  <si>
    <t>524113</t>
  </si>
  <si>
    <t>524114</t>
  </si>
  <si>
    <t>524126</t>
  </si>
  <si>
    <t>524127</t>
  </si>
  <si>
    <t>524128</t>
  </si>
  <si>
    <t>524130</t>
  </si>
  <si>
    <t>524210</t>
  </si>
  <si>
    <t>524291</t>
  </si>
  <si>
    <t>524292</t>
  </si>
  <si>
    <t>524298</t>
  </si>
  <si>
    <t>525110</t>
  </si>
  <si>
    <t>525120</t>
  </si>
  <si>
    <t>525190</t>
  </si>
  <si>
    <t>525910</t>
  </si>
  <si>
    <t>525920</t>
  </si>
  <si>
    <t>525990</t>
  </si>
  <si>
    <t>531110</t>
  </si>
  <si>
    <t>531120</t>
  </si>
  <si>
    <t>531130</t>
  </si>
  <si>
    <t>531190</t>
  </si>
  <si>
    <t>531210</t>
  </si>
  <si>
    <t>531311</t>
  </si>
  <si>
    <t>531312</t>
  </si>
  <si>
    <t>531320</t>
  </si>
  <si>
    <t>531390</t>
  </si>
  <si>
    <t>532111</t>
  </si>
  <si>
    <t>532112</t>
  </si>
  <si>
    <t>532120</t>
  </si>
  <si>
    <t>532210</t>
  </si>
  <si>
    <t>532281</t>
  </si>
  <si>
    <t>532282</t>
  </si>
  <si>
    <t>532283</t>
  </si>
  <si>
    <t>532284</t>
  </si>
  <si>
    <t>532289</t>
  </si>
  <si>
    <t>532310</t>
  </si>
  <si>
    <t>532411</t>
  </si>
  <si>
    <t>532412</t>
  </si>
  <si>
    <t>532420</t>
  </si>
  <si>
    <t>532490</t>
  </si>
  <si>
    <t>533110</t>
  </si>
  <si>
    <t>541110</t>
  </si>
  <si>
    <t>541191</t>
  </si>
  <si>
    <t>541199</t>
  </si>
  <si>
    <t>541211</t>
  </si>
  <si>
    <t>541213</t>
  </si>
  <si>
    <t>541214</t>
  </si>
  <si>
    <t>541219</t>
  </si>
  <si>
    <t>541310</t>
  </si>
  <si>
    <t>541320</t>
  </si>
  <si>
    <t>541330</t>
  </si>
  <si>
    <t>541340</t>
  </si>
  <si>
    <t>541350</t>
  </si>
  <si>
    <t>541360</t>
  </si>
  <si>
    <t>541370</t>
  </si>
  <si>
    <t>541380</t>
  </si>
  <si>
    <t>541410</t>
  </si>
  <si>
    <t>541420</t>
  </si>
  <si>
    <t>541430</t>
  </si>
  <si>
    <t>541490</t>
  </si>
  <si>
    <t>541511</t>
  </si>
  <si>
    <t>541512</t>
  </si>
  <si>
    <t>541513</t>
  </si>
  <si>
    <t>541519</t>
  </si>
  <si>
    <t>541611</t>
  </si>
  <si>
    <t>541612</t>
  </si>
  <si>
    <t>541613</t>
  </si>
  <si>
    <t>541614</t>
  </si>
  <si>
    <t>541618</t>
  </si>
  <si>
    <t>541620</t>
  </si>
  <si>
    <t>541690</t>
  </si>
  <si>
    <t>541713</t>
  </si>
  <si>
    <t>541714</t>
  </si>
  <si>
    <t>541715</t>
  </si>
  <si>
    <t>541720</t>
  </si>
  <si>
    <t>541810</t>
  </si>
  <si>
    <t>541820</t>
  </si>
  <si>
    <t>541830</t>
  </si>
  <si>
    <t>541840</t>
  </si>
  <si>
    <t>541850</t>
  </si>
  <si>
    <t>541860</t>
  </si>
  <si>
    <t>541870</t>
  </si>
  <si>
    <t>541890</t>
  </si>
  <si>
    <t>541910</t>
  </si>
  <si>
    <t>541921</t>
  </si>
  <si>
    <t>541922</t>
  </si>
  <si>
    <t>541930</t>
  </si>
  <si>
    <t>541940</t>
  </si>
  <si>
    <t>541990</t>
  </si>
  <si>
    <t>551111</t>
  </si>
  <si>
    <t>551112</t>
  </si>
  <si>
    <t>551114</t>
  </si>
  <si>
    <t>561110</t>
  </si>
  <si>
    <t>561210</t>
  </si>
  <si>
    <t>561311</t>
  </si>
  <si>
    <t>561312</t>
  </si>
  <si>
    <t>561320</t>
  </si>
  <si>
    <t>561330</t>
  </si>
  <si>
    <t>561410</t>
  </si>
  <si>
    <t>561421</t>
  </si>
  <si>
    <t>561422</t>
  </si>
  <si>
    <t>561431</t>
  </si>
  <si>
    <t>561439</t>
  </si>
  <si>
    <t>561440</t>
  </si>
  <si>
    <t>561450</t>
  </si>
  <si>
    <t>561491</t>
  </si>
  <si>
    <t>561492</t>
  </si>
  <si>
    <t>561499</t>
  </si>
  <si>
    <t>561510</t>
  </si>
  <si>
    <t>561520</t>
  </si>
  <si>
    <t>561591</t>
  </si>
  <si>
    <t>561599</t>
  </si>
  <si>
    <t>561611</t>
  </si>
  <si>
    <t>561612</t>
  </si>
  <si>
    <t>561613</t>
  </si>
  <si>
    <t>561621</t>
  </si>
  <si>
    <t>561622</t>
  </si>
  <si>
    <t>561710</t>
  </si>
  <si>
    <t>561720</t>
  </si>
  <si>
    <t>561730</t>
  </si>
  <si>
    <t>561740</t>
  </si>
  <si>
    <t>561790</t>
  </si>
  <si>
    <t>561910</t>
  </si>
  <si>
    <t>561920</t>
  </si>
  <si>
    <t>561990</t>
  </si>
  <si>
    <t>562111</t>
  </si>
  <si>
    <t>562112</t>
  </si>
  <si>
    <t>562119</t>
  </si>
  <si>
    <t>562211</t>
  </si>
  <si>
    <t>562212</t>
  </si>
  <si>
    <t>562213</t>
  </si>
  <si>
    <t>562219</t>
  </si>
  <si>
    <t>562910</t>
  </si>
  <si>
    <t>562920</t>
  </si>
  <si>
    <t>562991</t>
  </si>
  <si>
    <t>562998</t>
  </si>
  <si>
    <t>611110</t>
  </si>
  <si>
    <t>611210</t>
  </si>
  <si>
    <t>611310</t>
  </si>
  <si>
    <t>611410</t>
  </si>
  <si>
    <t>611420</t>
  </si>
  <si>
    <t>611430</t>
  </si>
  <si>
    <t>611511</t>
  </si>
  <si>
    <t>611512</t>
  </si>
  <si>
    <t>611513</t>
  </si>
  <si>
    <t>611519</t>
  </si>
  <si>
    <t>611610</t>
  </si>
  <si>
    <t>611620</t>
  </si>
  <si>
    <t>611630</t>
  </si>
  <si>
    <t>611691</t>
  </si>
  <si>
    <t>611692</t>
  </si>
  <si>
    <t>611699</t>
  </si>
  <si>
    <t>611710</t>
  </si>
  <si>
    <t>621111</t>
  </si>
  <si>
    <t>621112</t>
  </si>
  <si>
    <t>621210</t>
  </si>
  <si>
    <t>621310</t>
  </si>
  <si>
    <t>621320</t>
  </si>
  <si>
    <t>621330</t>
  </si>
  <si>
    <t>621340</t>
  </si>
  <si>
    <t>621391</t>
  </si>
  <si>
    <t>621399</t>
  </si>
  <si>
    <t>621410</t>
  </si>
  <si>
    <t>621420</t>
  </si>
  <si>
    <t>621491</t>
  </si>
  <si>
    <t>621492</t>
  </si>
  <si>
    <t>621493</t>
  </si>
  <si>
    <t>621498</t>
  </si>
  <si>
    <t>621511</t>
  </si>
  <si>
    <t>621512</t>
  </si>
  <si>
    <t>621610</t>
  </si>
  <si>
    <t>621910</t>
  </si>
  <si>
    <t>621991</t>
  </si>
  <si>
    <t>621999</t>
  </si>
  <si>
    <t>622110</t>
  </si>
  <si>
    <t>622210</t>
  </si>
  <si>
    <t>622310</t>
  </si>
  <si>
    <t>623110</t>
  </si>
  <si>
    <t>623210</t>
  </si>
  <si>
    <t>623220</t>
  </si>
  <si>
    <t>623311</t>
  </si>
  <si>
    <t>623312</t>
  </si>
  <si>
    <t>623990</t>
  </si>
  <si>
    <t>624110</t>
  </si>
  <si>
    <t>624120</t>
  </si>
  <si>
    <t>624190</t>
  </si>
  <si>
    <t>624210</t>
  </si>
  <si>
    <t>624221</t>
  </si>
  <si>
    <t>624229</t>
  </si>
  <si>
    <t>624230</t>
  </si>
  <si>
    <t>624310</t>
  </si>
  <si>
    <t>624410</t>
  </si>
  <si>
    <t>711110</t>
  </si>
  <si>
    <t>711120</t>
  </si>
  <si>
    <t>711130</t>
  </si>
  <si>
    <t>711190</t>
  </si>
  <si>
    <t>711211</t>
  </si>
  <si>
    <t>711212</t>
  </si>
  <si>
    <t>711219</t>
  </si>
  <si>
    <t>711310</t>
  </si>
  <si>
    <t>711320</t>
  </si>
  <si>
    <t>711410</t>
  </si>
  <si>
    <t>711510</t>
  </si>
  <si>
    <t>712110</t>
  </si>
  <si>
    <t>712120</t>
  </si>
  <si>
    <t>712130</t>
  </si>
  <si>
    <t>712190</t>
  </si>
  <si>
    <t>713110</t>
  </si>
  <si>
    <t>713120</t>
  </si>
  <si>
    <t>713210</t>
  </si>
  <si>
    <t>713290</t>
  </si>
  <si>
    <t>713910</t>
  </si>
  <si>
    <t>713920</t>
  </si>
  <si>
    <t>713930</t>
  </si>
  <si>
    <t>713940</t>
  </si>
  <si>
    <t>713950</t>
  </si>
  <si>
    <t>713990</t>
  </si>
  <si>
    <t>721110</t>
  </si>
  <si>
    <t>721120</t>
  </si>
  <si>
    <t>721191</t>
  </si>
  <si>
    <t>721199</t>
  </si>
  <si>
    <t>721211</t>
  </si>
  <si>
    <t>721214</t>
  </si>
  <si>
    <t>721310</t>
  </si>
  <si>
    <t>722310</t>
  </si>
  <si>
    <t>722320</t>
  </si>
  <si>
    <t>722330</t>
  </si>
  <si>
    <t>722410</t>
  </si>
  <si>
    <t>722511</t>
  </si>
  <si>
    <t>722513</t>
  </si>
  <si>
    <t>722514</t>
  </si>
  <si>
    <t>722515</t>
  </si>
  <si>
    <t>811111</t>
  </si>
  <si>
    <t>811114</t>
  </si>
  <si>
    <t>811121</t>
  </si>
  <si>
    <t>811122</t>
  </si>
  <si>
    <t>811191</t>
  </si>
  <si>
    <t>811192</t>
  </si>
  <si>
    <t>811198</t>
  </si>
  <si>
    <t>811210</t>
  </si>
  <si>
    <t>811310</t>
  </si>
  <si>
    <t>811411</t>
  </si>
  <si>
    <t>811412</t>
  </si>
  <si>
    <t>811420</t>
  </si>
  <si>
    <t>811430</t>
  </si>
  <si>
    <t>811490</t>
  </si>
  <si>
    <t>812111</t>
  </si>
  <si>
    <t>812112</t>
  </si>
  <si>
    <t>812113</t>
  </si>
  <si>
    <t>812191</t>
  </si>
  <si>
    <t>812199</t>
  </si>
  <si>
    <t>812210</t>
  </si>
  <si>
    <t>812220</t>
  </si>
  <si>
    <t>812310</t>
  </si>
  <si>
    <t>812320</t>
  </si>
  <si>
    <t>812331</t>
  </si>
  <si>
    <t>812332</t>
  </si>
  <si>
    <t>812910</t>
  </si>
  <si>
    <t>812921</t>
  </si>
  <si>
    <t>812922</t>
  </si>
  <si>
    <t>812930</t>
  </si>
  <si>
    <t>812990</t>
  </si>
  <si>
    <t>813110</t>
  </si>
  <si>
    <t>813211</t>
  </si>
  <si>
    <t>813212</t>
  </si>
  <si>
    <t>813219</t>
  </si>
  <si>
    <t>813311</t>
  </si>
  <si>
    <t>813312</t>
  </si>
  <si>
    <t>813319</t>
  </si>
  <si>
    <t>813410</t>
  </si>
  <si>
    <t>813910</t>
  </si>
  <si>
    <t>813920</t>
  </si>
  <si>
    <t>813930</t>
  </si>
  <si>
    <t>813940</t>
  </si>
  <si>
    <t>813990</t>
  </si>
  <si>
    <t>814110</t>
  </si>
  <si>
    <t>901149</t>
  </si>
  <si>
    <t>901199</t>
  </si>
  <si>
    <t>901200</t>
  </si>
  <si>
    <t>902611</t>
  </si>
  <si>
    <t>902612</t>
  </si>
  <si>
    <t>902619</t>
  </si>
  <si>
    <t>902622</t>
  </si>
  <si>
    <t>902999</t>
  </si>
  <si>
    <t>903611</t>
  </si>
  <si>
    <t>903612</t>
  </si>
  <si>
    <t>903619</t>
  </si>
  <si>
    <t>903622</t>
  </si>
  <si>
    <t>903999</t>
  </si>
  <si>
    <t>Wyoming  County Multipliers</t>
  </si>
  <si>
    <t>Wyoming County Industrial Development Agency</t>
  </si>
  <si>
    <t>TPI Arcade, Inc.</t>
  </si>
  <si>
    <t>7888 Route 98 Arcade, New York 14009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</si>
</sst>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0.0000;[Red]\ \(#,##0.0000\)"/>
    <numFmt numFmtId="166" formatCode="#,##0.00000000000000000;[Red]\ \(#,##0.00000000000000000\)"/>
    <numFmt numFmtId="167" formatCode="_(* #,##0_);_(* \(#,##0\);_(* &quot;-&quot;??_);_(@_)"/>
    <numFmt numFmtId="168" formatCode="&quot;$&quot;#,##0.00"/>
    <numFmt numFmtId="169" formatCode="&quot;$&quot;#,##0.0000000"/>
    <numFmt numFmtId="170" formatCode="0.0%"/>
    <numFmt numFmtId="171" formatCode="0.0000"/>
    <numFmt numFmtId="172" formatCode="#\:&quot;1&quot;"/>
    <numFmt numFmtId="173" formatCode="_(* #,##0.0_);_(* \(#,##0.0\);_(* &quot;-&quot;??_);_(@_)"/>
    <numFmt numFmtId="174" formatCode="[$-409]mmmm\ d\,\ yyyy;@"/>
  </numFmts>
  <fonts count="49" x14ac:knownFonts="1">
    <font>
      <sz val="11"/>
      <color theme="1"/>
      <name val="Calibri"/>
      <family val="2"/>
      <scheme val="minor"/>
    </font>
    <font>
      <sz val="11"/>
      <color theme="1"/>
      <name val="Segoe UI Semilight"/>
      <family val="2"/>
    </font>
    <font>
      <sz val="11"/>
      <color theme="1"/>
      <name val="Calibri"/>
      <family val="2"/>
      <scheme val="minor"/>
    </font>
    <font>
      <b/>
      <sz val="11"/>
      <color theme="1"/>
      <name val="Segoe UI Semilight"/>
      <family val="2"/>
    </font>
    <font>
      <sz val="8"/>
      <color theme="1"/>
      <name val="Segoe UI Semilight"/>
      <family val="2"/>
    </font>
    <font>
      <sz val="10"/>
      <color indexed="19"/>
      <name val="Arial"/>
      <family val="2"/>
    </font>
    <font>
      <b/>
      <sz val="8"/>
      <color theme="1"/>
      <name val="Segoe UI Semilight"/>
      <family val="2"/>
    </font>
    <font>
      <sz val="8"/>
      <name val="Segoe UI Semilight"/>
      <family val="2"/>
    </font>
    <font>
      <b/>
      <sz val="8"/>
      <color theme="0"/>
      <name val="Segoe UI Semilight"/>
      <family val="2"/>
    </font>
    <font>
      <sz val="8"/>
      <color theme="0"/>
      <name val="Segoe UI Semilight"/>
      <family val="2"/>
    </font>
    <font>
      <sz val="8"/>
      <color theme="0" tint="-0.14999847407452621"/>
      <name val="Segoe UI Semilight"/>
      <family val="2"/>
    </font>
    <font>
      <sz val="11"/>
      <color rgb="FFFF0000"/>
      <name val="Calibri"/>
      <family val="2"/>
      <scheme val="minor"/>
    </font>
    <font>
      <b/>
      <sz val="11"/>
      <color theme="1"/>
      <name val="Calibri"/>
      <family val="2"/>
      <scheme val="minor"/>
    </font>
    <font>
      <sz val="26"/>
      <color rgb="FFFF0000"/>
      <name val="Segoe UI Semilight"/>
      <family val="2"/>
    </font>
    <font>
      <b/>
      <sz val="8"/>
      <color rgb="FFFF0000"/>
      <name val="Segoe UI Semilight"/>
      <family val="2"/>
    </font>
    <font>
      <b/>
      <sz val="11"/>
      <color rgb="FFFF0000"/>
      <name val="Calibri"/>
      <family val="2"/>
      <scheme val="minor"/>
    </font>
    <font>
      <b/>
      <sz val="8"/>
      <name val="Segoe UI Semilight"/>
      <family val="2"/>
    </font>
    <font>
      <i/>
      <sz val="8"/>
      <color theme="1"/>
      <name val="Segoe UI Semilight"/>
      <family val="2"/>
    </font>
    <font>
      <b/>
      <sz val="9"/>
      <color theme="1"/>
      <name val="Segoe UI Semilight"/>
      <family val="2"/>
    </font>
    <font>
      <b/>
      <sz val="18"/>
      <color theme="4"/>
      <name val="Segoe UI Semilight"/>
      <family val="2"/>
    </font>
    <font>
      <sz val="8"/>
      <color theme="4"/>
      <name val="Segoe UI Semilight"/>
      <family val="2"/>
    </font>
    <font>
      <b/>
      <sz val="8"/>
      <color theme="4"/>
      <name val="Segoe UI Semilight"/>
      <family val="2"/>
    </font>
    <font>
      <b/>
      <sz val="12"/>
      <color theme="1"/>
      <name val="Segoe UI Semilight"/>
      <family val="2"/>
    </font>
    <font>
      <sz val="12"/>
      <color theme="1"/>
      <name val="Segoe UI Semilight"/>
      <family val="2"/>
    </font>
    <font>
      <sz val="8"/>
      <color theme="1"/>
      <name val="Segoe UI Historic"/>
      <family val="2"/>
    </font>
    <font>
      <sz val="11"/>
      <color theme="1"/>
      <name val="Segoe UI Historic"/>
      <family val="2"/>
    </font>
    <font>
      <b/>
      <sz val="18"/>
      <color theme="4"/>
      <name val="Segoe UI Historic"/>
      <family val="2"/>
    </font>
    <font>
      <b/>
      <sz val="18"/>
      <color theme="1"/>
      <name val="Segoe UI Historic"/>
      <family val="2"/>
    </font>
    <font>
      <sz val="8"/>
      <color theme="4"/>
      <name val="Segoe UI Historic"/>
      <family val="2"/>
    </font>
    <font>
      <sz val="8"/>
      <color theme="0"/>
      <name val="Segoe UI Historic"/>
      <family val="2"/>
    </font>
    <font>
      <b/>
      <sz val="8"/>
      <color theme="1"/>
      <name val="Segoe UI Historic"/>
      <family val="2"/>
    </font>
    <font>
      <b/>
      <sz val="8"/>
      <color rgb="FFFF0000"/>
      <name val="Segoe UI Historic"/>
      <family val="2"/>
    </font>
    <font>
      <b/>
      <u/>
      <sz val="8"/>
      <color theme="1"/>
      <name val="Segoe UI Historic"/>
      <family val="2"/>
    </font>
    <font>
      <i/>
      <sz val="8"/>
      <color theme="1"/>
      <name val="Segoe UI Historic"/>
      <family val="2"/>
    </font>
    <font>
      <sz val="12"/>
      <color theme="1"/>
      <name val="Segoe UI Historic"/>
      <family val="2"/>
    </font>
    <font>
      <u/>
      <sz val="8"/>
      <color theme="1"/>
      <name val="Segoe UI Semilight"/>
      <family val="2"/>
    </font>
    <font>
      <i/>
      <sz val="6"/>
      <color theme="1"/>
      <name val="Segoe UI Semilight"/>
      <family val="2"/>
    </font>
    <font>
      <b/>
      <sz val="14"/>
      <color theme="1"/>
      <name val="Segoe UI Semilight"/>
      <family val="2"/>
    </font>
    <font>
      <u/>
      <sz val="11"/>
      <color theme="10"/>
      <name val="Calibri"/>
      <family val="2"/>
      <scheme val="minor"/>
    </font>
    <font>
      <i/>
      <u/>
      <sz val="8"/>
      <color theme="10"/>
      <name val="Calibri"/>
      <family val="2"/>
      <scheme val="minor"/>
    </font>
    <font>
      <sz val="8"/>
      <color rgb="FFFF0000"/>
      <name val="Segoe UI Semilight"/>
      <family val="2"/>
    </font>
    <font>
      <sz val="10"/>
      <color theme="1"/>
      <name val="Segoe UI Historic"/>
      <family val="2"/>
    </font>
    <font>
      <b/>
      <sz val="20"/>
      <color rgb="FFFF0000"/>
      <name val="Segoe UI Semilight"/>
      <family val="2"/>
    </font>
    <font>
      <b/>
      <u/>
      <sz val="8"/>
      <color theme="1"/>
      <name val="Segoe UI Semilight"/>
      <family val="2"/>
    </font>
    <font>
      <sz val="28"/>
      <color rgb="FFFF0000"/>
      <name val="Segoe UI Semilight"/>
      <family val="2"/>
    </font>
    <font>
      <sz val="6"/>
      <color theme="1"/>
      <name val="Segoe UI Semilight"/>
      <family val="2"/>
    </font>
    <font>
      <sz val="10"/>
      <color theme="1"/>
      <name val="Segoe UI Semilight"/>
      <family val="2"/>
    </font>
    <font>
      <b/>
      <sz val="8"/>
      <color theme="0" tint="-0.14999847407452621"/>
      <name val="Segoe UI Semilight"/>
      <family val="2"/>
    </font>
    <font>
      <u/>
      <sz val="8"/>
      <color theme="1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9"/>
      </patternFill>
    </fill>
    <fill>
      <patternFill patternType="solid">
        <fgColor theme="2" tint="-9.9978637043366805E-2"/>
        <bgColor indexed="64"/>
      </patternFill>
    </fill>
    <fill>
      <patternFill patternType="solid">
        <fgColor theme="4"/>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DBA7FF"/>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rgb="FF00B050"/>
        <bgColor indexed="64"/>
      </patternFill>
    </fill>
  </fills>
  <borders count="6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70C0"/>
      </left>
      <right style="thick">
        <color rgb="FF0070C0"/>
      </right>
      <top style="thick">
        <color rgb="FF0070C0"/>
      </top>
      <bottom style="thick">
        <color rgb="FF0070C0"/>
      </bottom>
      <diagonal/>
    </border>
    <border>
      <left style="thin">
        <color rgb="FF0070C0"/>
      </left>
      <right style="thin">
        <color rgb="FF0070C0"/>
      </right>
      <top style="thin">
        <color rgb="FF0070C0"/>
      </top>
      <bottom style="thin">
        <color rgb="FF0070C0"/>
      </bottom>
      <diagonal/>
    </border>
    <border>
      <left style="thin">
        <color rgb="FF0070C0"/>
      </left>
      <right/>
      <top/>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right style="thin">
        <color rgb="FF0070C0"/>
      </right>
      <top style="thin">
        <color rgb="FF0070C0"/>
      </top>
      <bottom/>
      <diagonal/>
    </border>
    <border>
      <left/>
      <right style="thin">
        <color rgb="FF0070C0"/>
      </right>
      <top/>
      <bottom style="thin">
        <color rgb="FF0070C0"/>
      </bottom>
      <diagonal/>
    </border>
    <border>
      <left/>
      <right/>
      <top style="thin">
        <color rgb="FF0070C0"/>
      </top>
      <bottom/>
      <diagonal/>
    </border>
    <border>
      <left/>
      <right/>
      <top/>
      <bottom style="thin">
        <color rgb="FF0070C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indexed="64"/>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style="thin">
        <color theme="4"/>
      </bottom>
      <diagonal/>
    </border>
    <border>
      <left style="medium">
        <color theme="4"/>
      </left>
      <right style="thin">
        <color theme="0"/>
      </right>
      <top style="medium">
        <color theme="4"/>
      </top>
      <bottom style="thin">
        <color theme="0"/>
      </bottom>
      <diagonal/>
    </border>
    <border>
      <left style="thin">
        <color theme="0"/>
      </left>
      <right style="thin">
        <color theme="0"/>
      </right>
      <top style="medium">
        <color theme="4"/>
      </top>
      <bottom style="thin">
        <color theme="0"/>
      </bottom>
      <diagonal/>
    </border>
    <border>
      <left style="thin">
        <color theme="0"/>
      </left>
      <right style="medium">
        <color theme="4"/>
      </right>
      <top style="medium">
        <color theme="4"/>
      </top>
      <bottom style="thin">
        <color theme="0"/>
      </bottom>
      <diagonal/>
    </border>
    <border>
      <left style="medium">
        <color theme="4"/>
      </left>
      <right style="thin">
        <color theme="0"/>
      </right>
      <top style="thin">
        <color theme="0"/>
      </top>
      <bottom style="thin">
        <color theme="0"/>
      </bottom>
      <diagonal/>
    </border>
    <border>
      <left style="thin">
        <color theme="0"/>
      </left>
      <right style="medium">
        <color theme="4"/>
      </right>
      <top style="thin">
        <color theme="0"/>
      </top>
      <bottom style="thin">
        <color theme="0"/>
      </bottom>
      <diagonal/>
    </border>
    <border>
      <left style="medium">
        <color theme="4"/>
      </left>
      <right style="thin">
        <color theme="0"/>
      </right>
      <top style="thin">
        <color theme="0"/>
      </top>
      <bottom style="medium">
        <color theme="4"/>
      </bottom>
      <diagonal/>
    </border>
    <border>
      <left style="thin">
        <color theme="0"/>
      </left>
      <right style="thin">
        <color theme="0"/>
      </right>
      <top style="thin">
        <color theme="0"/>
      </top>
      <bottom style="medium">
        <color theme="4"/>
      </bottom>
      <diagonal/>
    </border>
    <border>
      <left style="thin">
        <color theme="0"/>
      </left>
      <right style="medium">
        <color theme="4"/>
      </right>
      <top style="thin">
        <color theme="0"/>
      </top>
      <bottom style="medium">
        <color theme="4"/>
      </bottom>
      <diagonal/>
    </border>
    <border>
      <left style="thick">
        <color indexed="64"/>
      </left>
      <right style="thick">
        <color indexed="64"/>
      </right>
      <top style="thick">
        <color indexed="64"/>
      </top>
      <bottom style="thick">
        <color indexed="64"/>
      </bottom>
      <diagonal/>
    </border>
    <border>
      <left/>
      <right/>
      <top style="thin">
        <color theme="0"/>
      </top>
      <bottom style="thin">
        <color theme="0"/>
      </bottom>
      <diagonal/>
    </border>
    <border>
      <left style="medium">
        <color theme="4"/>
      </left>
      <right/>
      <top style="thin">
        <color theme="0"/>
      </top>
      <bottom style="thin">
        <color theme="0"/>
      </bottom>
      <diagonal/>
    </border>
    <border>
      <left style="thin">
        <color theme="0"/>
      </left>
      <right/>
      <top style="thin">
        <color theme="0"/>
      </top>
      <bottom style="medium">
        <color theme="4"/>
      </bottom>
      <diagonal/>
    </border>
    <border>
      <left/>
      <right style="thin">
        <color theme="0"/>
      </right>
      <top style="thin">
        <color theme="0"/>
      </top>
      <bottom style="medium">
        <color theme="4"/>
      </bottom>
      <diagonal/>
    </border>
    <border>
      <left style="medium">
        <color theme="4"/>
      </left>
      <right/>
      <top style="medium">
        <color theme="4"/>
      </top>
      <bottom style="thin">
        <color theme="0"/>
      </bottom>
      <diagonal/>
    </border>
    <border>
      <left/>
      <right style="thin">
        <color theme="0"/>
      </right>
      <top style="medium">
        <color theme="4"/>
      </top>
      <bottom style="thin">
        <color theme="0"/>
      </bottom>
      <diagonal/>
    </border>
    <border>
      <left style="medium">
        <color theme="4"/>
      </left>
      <right/>
      <top style="thin">
        <color theme="0"/>
      </top>
      <bottom style="medium">
        <color theme="4"/>
      </bottom>
      <diagonal/>
    </border>
    <border>
      <left style="thin">
        <color theme="0"/>
      </left>
      <right/>
      <top style="medium">
        <color theme="4"/>
      </top>
      <bottom style="thin">
        <color theme="0"/>
      </bottom>
      <diagonal/>
    </border>
    <border>
      <left style="thin">
        <color theme="0"/>
      </left>
      <right/>
      <top style="thin">
        <color theme="0"/>
      </top>
      <bottom style="thin">
        <color theme="4"/>
      </bottom>
      <diagonal/>
    </border>
    <border>
      <left style="thin">
        <color theme="0"/>
      </left>
      <right/>
      <top style="thin">
        <color theme="0"/>
      </top>
      <bottom/>
      <diagonal/>
    </border>
    <border>
      <left style="thick">
        <color theme="0"/>
      </left>
      <right style="thick">
        <color theme="0"/>
      </right>
      <top style="thick">
        <color theme="0"/>
      </top>
      <bottom style="thick">
        <color theme="0"/>
      </bottom>
      <diagonal/>
    </border>
    <border>
      <left style="medium">
        <color theme="4"/>
      </left>
      <right/>
      <top style="thin">
        <color theme="0"/>
      </top>
      <bottom/>
      <diagonal/>
    </border>
    <border>
      <left/>
      <right/>
      <top style="thin">
        <color theme="0"/>
      </top>
      <bottom/>
      <diagonal/>
    </border>
    <border>
      <left style="thin">
        <color theme="0"/>
      </left>
      <right style="thin">
        <color theme="0"/>
      </right>
      <top/>
      <bottom style="medium">
        <color indexed="64"/>
      </bottom>
      <diagonal/>
    </border>
    <border>
      <left style="thin">
        <color theme="0"/>
      </left>
      <right style="thin">
        <color theme="0"/>
      </right>
      <top style="thin">
        <color theme="0"/>
      </top>
      <bottom style="medium">
        <color theme="1"/>
      </bottom>
      <diagonal/>
    </border>
    <border>
      <left style="thin">
        <color theme="0"/>
      </left>
      <right style="thin">
        <color theme="0"/>
      </right>
      <top style="medium">
        <color theme="1"/>
      </top>
      <bottom style="thin">
        <color theme="0"/>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38" fillId="0" borderId="0" applyNumberFormat="0" applyFill="0" applyBorder="0" applyAlignment="0" applyProtection="0"/>
  </cellStyleXfs>
  <cellXfs count="440">
    <xf numFmtId="0" fontId="0" fillId="0" borderId="0" xfId="0"/>
    <xf numFmtId="0" fontId="1" fillId="0" borderId="0" xfId="0" applyFont="1"/>
    <xf numFmtId="0" fontId="0" fillId="0" borderId="3" xfId="0" applyBorder="1"/>
    <xf numFmtId="0" fontId="4" fillId="0" borderId="0" xfId="0" applyFont="1"/>
    <xf numFmtId="2" fontId="5" fillId="9" borderId="0" xfId="0" applyNumberFormat="1" applyFont="1" applyFill="1" applyAlignment="1" applyProtection="1">
      <alignment horizontal="left" vertical="center" wrapText="1"/>
      <protection locked="0"/>
    </xf>
    <xf numFmtId="0" fontId="5" fillId="9" borderId="0" xfId="0" applyFont="1" applyFill="1" applyAlignment="1" applyProtection="1">
      <alignment horizontal="left" vertical="center" wrapText="1"/>
      <protection locked="0"/>
    </xf>
    <xf numFmtId="0" fontId="5" fillId="9" borderId="0" xfId="0" applyFont="1" applyFill="1" applyAlignment="1" applyProtection="1">
      <alignment horizontal="right" vertical="center" wrapText="1"/>
      <protection locked="0"/>
    </xf>
    <xf numFmtId="0" fontId="0" fillId="0" borderId="0" xfId="0" applyAlignment="1" applyProtection="1">
      <alignment horizontal="left" vertical="center"/>
      <protection locked="0"/>
    </xf>
    <xf numFmtId="165" fontId="0" fillId="0" borderId="0" xfId="0" applyNumberFormat="1" applyAlignment="1" applyProtection="1">
      <alignment horizontal="right" vertical="center"/>
      <protection locked="0"/>
    </xf>
    <xf numFmtId="0" fontId="0" fillId="7" borderId="0" xfId="0" applyFill="1" applyAlignment="1" applyProtection="1">
      <alignment horizontal="left" vertical="center"/>
      <protection locked="0"/>
    </xf>
    <xf numFmtId="165" fontId="0" fillId="7" borderId="0" xfId="0" applyNumberFormat="1" applyFill="1" applyAlignment="1" applyProtection="1">
      <alignment horizontal="right" vertical="center"/>
      <protection locked="0"/>
    </xf>
    <xf numFmtId="0" fontId="0" fillId="7" borderId="0" xfId="0" applyFill="1"/>
    <xf numFmtId="0" fontId="0" fillId="0" borderId="5" xfId="0" applyBorder="1"/>
    <xf numFmtId="0" fontId="0" fillId="0" borderId="4" xfId="0" applyBorder="1"/>
    <xf numFmtId="164" fontId="1" fillId="0" borderId="7" xfId="0" applyNumberFormat="1" applyFont="1" applyBorder="1"/>
    <xf numFmtId="164" fontId="1" fillId="0" borderId="4" xfId="0" applyNumberFormat="1" applyFont="1" applyBorder="1"/>
    <xf numFmtId="164" fontId="1" fillId="0" borderId="9" xfId="0" applyNumberFormat="1" applyFont="1" applyBorder="1"/>
    <xf numFmtId="167" fontId="1" fillId="0" borderId="6" xfId="1" applyNumberFormat="1" applyFont="1" applyBorder="1"/>
    <xf numFmtId="167" fontId="1" fillId="0" borderId="6" xfId="1" applyNumberFormat="1" applyFont="1" applyFill="1" applyBorder="1"/>
    <xf numFmtId="167" fontId="1" fillId="0" borderId="8" xfId="1" applyNumberFormat="1" applyFont="1" applyFill="1" applyBorder="1"/>
    <xf numFmtId="0" fontId="0" fillId="0" borderId="0" xfId="0" quotePrefix="1"/>
    <xf numFmtId="0" fontId="0" fillId="0" borderId="10" xfId="0" applyBorder="1"/>
    <xf numFmtId="0" fontId="0" fillId="0" borderId="11" xfId="0" applyBorder="1"/>
    <xf numFmtId="0" fontId="3" fillId="0" borderId="0" xfId="0" applyFont="1" applyAlignment="1">
      <alignment horizontal="center" vertical="center"/>
    </xf>
    <xf numFmtId="164" fontId="1" fillId="0" borderId="8" xfId="1" applyNumberFormat="1" applyFont="1" applyFill="1" applyBorder="1"/>
    <xf numFmtId="0" fontId="0" fillId="10" borderId="0" xfId="0" applyFill="1"/>
    <xf numFmtId="0" fontId="1" fillId="10" borderId="0" xfId="0" applyFont="1" applyFill="1"/>
    <xf numFmtId="164" fontId="1" fillId="10" borderId="0" xfId="0" applyNumberFormat="1" applyFont="1" applyFill="1"/>
    <xf numFmtId="167" fontId="0" fillId="10" borderId="0" xfId="0" applyNumberFormat="1" applyFill="1"/>
    <xf numFmtId="164" fontId="0" fillId="10" borderId="0" xfId="0" applyNumberFormat="1" applyFill="1"/>
    <xf numFmtId="0" fontId="4" fillId="2" borderId="0" xfId="0" applyFont="1" applyFill="1"/>
    <xf numFmtId="164" fontId="4" fillId="2" borderId="0" xfId="0" applyNumberFormat="1" applyFont="1" applyFill="1"/>
    <xf numFmtId="0" fontId="4" fillId="3" borderId="0" xfId="0" applyFont="1" applyFill="1"/>
    <xf numFmtId="0" fontId="6" fillId="0" borderId="0" xfId="0" applyFont="1"/>
    <xf numFmtId="164" fontId="4" fillId="2" borderId="2" xfId="0" applyNumberFormat="1" applyFont="1" applyFill="1" applyBorder="1"/>
    <xf numFmtId="164" fontId="4" fillId="0" borderId="0" xfId="0" applyNumberFormat="1" applyFont="1"/>
    <xf numFmtId="168" fontId="1" fillId="0" borderId="4" xfId="0" applyNumberFormat="1" applyFont="1" applyBorder="1"/>
    <xf numFmtId="168" fontId="1" fillId="0" borderId="7" xfId="0" applyNumberFormat="1" applyFont="1" applyBorder="1"/>
    <xf numFmtId="43" fontId="1" fillId="0" borderId="6" xfId="1" applyFont="1" applyFill="1" applyBorder="1"/>
    <xf numFmtId="0" fontId="4" fillId="2" borderId="2" xfId="0" applyFont="1" applyFill="1" applyBorder="1"/>
    <xf numFmtId="0" fontId="6" fillId="0" borderId="0" xfId="0" applyFont="1" applyAlignment="1">
      <alignment horizontal="right"/>
    </xf>
    <xf numFmtId="0" fontId="4" fillId="0" borderId="0" xfId="0" applyFont="1" applyAlignment="1">
      <alignment horizontal="center"/>
    </xf>
    <xf numFmtId="164" fontId="4" fillId="0" borderId="0" xfId="0" applyNumberFormat="1" applyFont="1" applyAlignment="1">
      <alignment horizontal="center"/>
    </xf>
    <xf numFmtId="0" fontId="0" fillId="12" borderId="0" xfId="0" applyFill="1"/>
    <xf numFmtId="0" fontId="0" fillId="5" borderId="0" xfId="0" applyFill="1"/>
    <xf numFmtId="1" fontId="0" fillId="0" borderId="4" xfId="0" applyNumberFormat="1" applyBorder="1"/>
    <xf numFmtId="164" fontId="0" fillId="0" borderId="0" xfId="0" applyNumberFormat="1"/>
    <xf numFmtId="169" fontId="0" fillId="0" borderId="0" xfId="0" applyNumberFormat="1"/>
    <xf numFmtId="0" fontId="3" fillId="5" borderId="0" xfId="0" applyFont="1" applyFill="1" applyAlignment="1">
      <alignment horizontal="center" vertical="center"/>
    </xf>
    <xf numFmtId="0" fontId="4" fillId="2" borderId="2" xfId="0" applyFont="1" applyFill="1" applyBorder="1" applyAlignment="1">
      <alignment horizontal="right"/>
    </xf>
    <xf numFmtId="0" fontId="0" fillId="6" borderId="0" xfId="0" applyFill="1"/>
    <xf numFmtId="1" fontId="1" fillId="0" borderId="2" xfId="0" applyNumberFormat="1" applyFont="1" applyBorder="1"/>
    <xf numFmtId="1" fontId="1" fillId="8" borderId="2" xfId="0" applyNumberFormat="1" applyFont="1" applyFill="1" applyBorder="1"/>
    <xf numFmtId="164" fontId="1" fillId="0" borderId="2" xfId="0" applyNumberFormat="1" applyFont="1" applyBorder="1"/>
    <xf numFmtId="164" fontId="1" fillId="8" borderId="2" xfId="0" applyNumberFormat="1" applyFont="1" applyFill="1" applyBorder="1"/>
    <xf numFmtId="0" fontId="1" fillId="0" borderId="2" xfId="0" applyFont="1" applyBorder="1"/>
    <xf numFmtId="167" fontId="0" fillId="0" borderId="2" xfId="0" applyNumberFormat="1" applyBorder="1"/>
    <xf numFmtId="164" fontId="0" fillId="0" borderId="2" xfId="0" applyNumberFormat="1" applyBorder="1"/>
    <xf numFmtId="1" fontId="0" fillId="0" borderId="2" xfId="0" applyNumberFormat="1" applyBorder="1"/>
    <xf numFmtId="1" fontId="0" fillId="0" borderId="0" xfId="0" applyNumberFormat="1"/>
    <xf numFmtId="0" fontId="1" fillId="5" borderId="0" xfId="0" applyFont="1" applyFill="1"/>
    <xf numFmtId="0" fontId="0" fillId="13" borderId="0" xfId="0" applyFill="1"/>
    <xf numFmtId="164" fontId="0" fillId="0" borderId="0" xfId="3" applyNumberFormat="1" applyFont="1"/>
    <xf numFmtId="1" fontId="4" fillId="2" borderId="2" xfId="0" applyNumberFormat="1" applyFont="1" applyFill="1" applyBorder="1"/>
    <xf numFmtId="0" fontId="4" fillId="3" borderId="0" xfId="0" applyFont="1" applyFill="1" applyAlignment="1">
      <alignment horizontal="center"/>
    </xf>
    <xf numFmtId="0" fontId="10" fillId="2" borderId="0" xfId="0" applyFont="1" applyFill="1"/>
    <xf numFmtId="1" fontId="4" fillId="2" borderId="2" xfId="1" applyNumberFormat="1" applyFont="1" applyFill="1" applyBorder="1"/>
    <xf numFmtId="167" fontId="0" fillId="0" borderId="0" xfId="0" applyNumberFormat="1"/>
    <xf numFmtId="164" fontId="0" fillId="0" borderId="0" xfId="3" applyNumberFormat="1" applyFont="1" applyFill="1"/>
    <xf numFmtId="0" fontId="0" fillId="4" borderId="0" xfId="0" applyFill="1"/>
    <xf numFmtId="1" fontId="0" fillId="0" borderId="15" xfId="0" applyNumberFormat="1" applyBorder="1"/>
    <xf numFmtId="164" fontId="0" fillId="0" borderId="14" xfId="0" applyNumberFormat="1" applyBorder="1"/>
    <xf numFmtId="164" fontId="0" fillId="0" borderId="16" xfId="0" applyNumberFormat="1" applyBorder="1"/>
    <xf numFmtId="0" fontId="0" fillId="0" borderId="17" xfId="0" applyBorder="1"/>
    <xf numFmtId="0" fontId="0" fillId="0" borderId="18" xfId="0" applyBorder="1"/>
    <xf numFmtId="0" fontId="0" fillId="0" borderId="19" xfId="0" applyBorder="1"/>
    <xf numFmtId="0" fontId="0" fillId="0" borderId="1" xfId="0" applyBorder="1"/>
    <xf numFmtId="0" fontId="0" fillId="0" borderId="15" xfId="0" applyBorder="1"/>
    <xf numFmtId="0" fontId="0" fillId="0" borderId="14" xfId="0" applyBorder="1"/>
    <xf numFmtId="0" fontId="0" fillId="0" borderId="16" xfId="0" applyBorder="1"/>
    <xf numFmtId="1" fontId="0" fillId="0" borderId="17" xfId="0" applyNumberFormat="1" applyBorder="1"/>
    <xf numFmtId="164" fontId="0" fillId="0" borderId="18" xfId="0" applyNumberFormat="1" applyBorder="1"/>
    <xf numFmtId="171" fontId="1" fillId="0" borderId="2" xfId="0" applyNumberFormat="1" applyFont="1" applyBorder="1"/>
    <xf numFmtId="164" fontId="0" fillId="0" borderId="1" xfId="0" applyNumberFormat="1" applyBorder="1"/>
    <xf numFmtId="164" fontId="0" fillId="0" borderId="20" xfId="0" applyNumberFormat="1" applyBorder="1"/>
    <xf numFmtId="0" fontId="0" fillId="5" borderId="1" xfId="0" applyFill="1" applyBorder="1"/>
    <xf numFmtId="0" fontId="0" fillId="4" borderId="1" xfId="0" applyFill="1" applyBorder="1"/>
    <xf numFmtId="0" fontId="0" fillId="12" borderId="1" xfId="0" applyFill="1" applyBorder="1"/>
    <xf numFmtId="0" fontId="1" fillId="10" borderId="0" xfId="0" applyFont="1" applyFill="1" applyAlignment="1">
      <alignment horizontal="center"/>
    </xf>
    <xf numFmtId="164" fontId="1" fillId="10" borderId="2" xfId="0" applyNumberFormat="1" applyFont="1" applyFill="1" applyBorder="1"/>
    <xf numFmtId="1" fontId="0" fillId="0" borderId="14" xfId="0" applyNumberFormat="1" applyBorder="1"/>
    <xf numFmtId="167" fontId="0" fillId="0" borderId="0" xfId="1" applyNumberFormat="1" applyFont="1"/>
    <xf numFmtId="0" fontId="0" fillId="14" borderId="20" xfId="0" applyFill="1" applyBorder="1" applyAlignment="1">
      <alignment horizontal="center" vertical="top" wrapText="1"/>
    </xf>
    <xf numFmtId="0" fontId="0" fillId="14" borderId="0" xfId="0" applyFill="1" applyAlignment="1">
      <alignment horizontal="center" vertical="top" wrapText="1"/>
    </xf>
    <xf numFmtId="8" fontId="0" fillId="0" borderId="0" xfId="0" applyNumberFormat="1"/>
    <xf numFmtId="167" fontId="0" fillId="0" borderId="17" xfId="1" applyNumberFormat="1" applyFont="1" applyFill="1" applyBorder="1"/>
    <xf numFmtId="167" fontId="0" fillId="0" borderId="0" xfId="1" applyNumberFormat="1" applyFont="1" applyFill="1" applyBorder="1"/>
    <xf numFmtId="0" fontId="0" fillId="0" borderId="2" xfId="0" applyBorder="1" applyAlignment="1">
      <alignment horizontal="left" vertical="top"/>
    </xf>
    <xf numFmtId="9" fontId="0" fillId="0" borderId="2" xfId="2" applyFont="1" applyBorder="1"/>
    <xf numFmtId="170" fontId="0" fillId="0" borderId="2" xfId="2" applyNumberFormat="1" applyFont="1" applyBorder="1"/>
    <xf numFmtId="0" fontId="12" fillId="12" borderId="0" xfId="0" applyFont="1" applyFill="1"/>
    <xf numFmtId="0" fontId="3" fillId="4" borderId="0" xfId="0" applyFont="1" applyFill="1" applyAlignment="1">
      <alignment horizontal="center" vertical="center"/>
    </xf>
    <xf numFmtId="0" fontId="1" fillId="4" borderId="0" xfId="0" applyFont="1" applyFill="1"/>
    <xf numFmtId="0" fontId="0" fillId="15" borderId="0" xfId="0" applyFill="1"/>
    <xf numFmtId="0" fontId="1" fillId="15" borderId="0" xfId="0" applyFont="1" applyFill="1"/>
    <xf numFmtId="0" fontId="3" fillId="15" borderId="0" xfId="0" applyFont="1" applyFill="1" applyAlignment="1">
      <alignment horizontal="center" vertical="center"/>
    </xf>
    <xf numFmtId="0" fontId="1" fillId="6" borderId="0" xfId="0" applyFont="1" applyFill="1"/>
    <xf numFmtId="0" fontId="0" fillId="12" borderId="19" xfId="0" applyFill="1" applyBorder="1"/>
    <xf numFmtId="0" fontId="0" fillId="15" borderId="16" xfId="0" applyFill="1" applyBorder="1"/>
    <xf numFmtId="0" fontId="0" fillId="15" borderId="19" xfId="0" applyFill="1" applyBorder="1" applyAlignment="1">
      <alignment horizontal="center" vertical="top" wrapText="1"/>
    </xf>
    <xf numFmtId="0" fontId="0" fillId="15" borderId="1" xfId="0" applyFill="1" applyBorder="1" applyAlignment="1">
      <alignment horizontal="center" vertical="top" wrapText="1"/>
    </xf>
    <xf numFmtId="0" fontId="0" fillId="15" borderId="20" xfId="0" applyFill="1" applyBorder="1" applyAlignment="1">
      <alignment horizontal="center" vertical="top" wrapText="1"/>
    </xf>
    <xf numFmtId="168" fontId="0" fillId="0" borderId="2" xfId="0" applyNumberFormat="1" applyBorder="1"/>
    <xf numFmtId="0" fontId="0" fillId="15" borderId="13" xfId="0" applyFill="1" applyBorder="1"/>
    <xf numFmtId="0" fontId="0" fillId="15" borderId="22" xfId="0" applyFill="1" applyBorder="1" applyAlignment="1">
      <alignment horizontal="center" vertical="top" wrapText="1"/>
    </xf>
    <xf numFmtId="164" fontId="0" fillId="0" borderId="22" xfId="0" applyNumberFormat="1" applyBorder="1"/>
    <xf numFmtId="164" fontId="0" fillId="0" borderId="21" xfId="0" applyNumberFormat="1" applyBorder="1"/>
    <xf numFmtId="0" fontId="0" fillId="0" borderId="0" xfId="0" applyAlignment="1">
      <alignment horizontal="center" vertical="top" wrapText="1"/>
    </xf>
    <xf numFmtId="0" fontId="0" fillId="16" borderId="0" xfId="0" applyFill="1" applyAlignment="1">
      <alignment horizontal="center" vertical="top" wrapText="1"/>
    </xf>
    <xf numFmtId="0" fontId="0" fillId="0" borderId="0" xfId="0" applyAlignment="1">
      <alignment horizontal="right"/>
    </xf>
    <xf numFmtId="1" fontId="0" fillId="0" borderId="22" xfId="0" applyNumberFormat="1" applyBorder="1"/>
    <xf numFmtId="167" fontId="0" fillId="0" borderId="22" xfId="0" applyNumberFormat="1" applyBorder="1"/>
    <xf numFmtId="167" fontId="0" fillId="0" borderId="21" xfId="0" applyNumberFormat="1" applyBorder="1"/>
    <xf numFmtId="6" fontId="0" fillId="0" borderId="0" xfId="0" applyNumberFormat="1"/>
    <xf numFmtId="164" fontId="4" fillId="3" borderId="1" xfId="0" applyNumberFormat="1" applyFont="1" applyFill="1" applyBorder="1" applyAlignment="1">
      <alignment horizontal="center"/>
    </xf>
    <xf numFmtId="0" fontId="9" fillId="3" borderId="0" xfId="0" applyFont="1" applyFill="1" applyAlignment="1">
      <alignment horizontal="right"/>
    </xf>
    <xf numFmtId="0" fontId="9" fillId="0" borderId="0" xfId="0" applyFont="1" applyAlignment="1">
      <alignment horizontal="center"/>
    </xf>
    <xf numFmtId="0" fontId="15" fillId="0" borderId="0" xfId="0" applyFont="1"/>
    <xf numFmtId="164" fontId="8" fillId="0" borderId="0" xfId="0" applyNumberFormat="1" applyFont="1" applyAlignment="1">
      <alignment horizontal="center"/>
    </xf>
    <xf numFmtId="164" fontId="16" fillId="0" borderId="0" xfId="0" applyNumberFormat="1" applyFont="1" applyAlignment="1">
      <alignment horizontal="center"/>
    </xf>
    <xf numFmtId="0" fontId="8" fillId="3" borderId="0" xfId="0" applyFont="1" applyFill="1" applyAlignment="1">
      <alignment horizontal="center"/>
    </xf>
    <xf numFmtId="0" fontId="4" fillId="6" borderId="0" xfId="0" applyFont="1" applyFill="1" applyAlignment="1">
      <alignment horizontal="center" vertical="center" wrapText="1"/>
    </xf>
    <xf numFmtId="9" fontId="4" fillId="6" borderId="0" xfId="2" applyFont="1" applyFill="1" applyBorder="1" applyAlignment="1">
      <alignment horizontal="center" vertical="center" wrapText="1"/>
    </xf>
    <xf numFmtId="0" fontId="4" fillId="6" borderId="0" xfId="0" applyFont="1" applyFill="1" applyAlignment="1">
      <alignment horizontal="center" vertical="center"/>
    </xf>
    <xf numFmtId="0" fontId="0" fillId="2" borderId="0" xfId="0" applyFill="1"/>
    <xf numFmtId="9" fontId="0" fillId="2" borderId="3" xfId="2" applyFont="1" applyFill="1" applyBorder="1"/>
    <xf numFmtId="173" fontId="1" fillId="0" borderId="6" xfId="1" applyNumberFormat="1" applyFont="1" applyFill="1" applyBorder="1"/>
    <xf numFmtId="0" fontId="4" fillId="0" borderId="25" xfId="0" applyFont="1" applyBorder="1"/>
    <xf numFmtId="164" fontId="4" fillId="0" borderId="25" xfId="0" applyNumberFormat="1" applyFont="1" applyBorder="1"/>
    <xf numFmtId="0" fontId="14" fillId="0" borderId="25" xfId="0" applyFont="1" applyBorder="1"/>
    <xf numFmtId="0" fontId="7" fillId="2" borderId="0" xfId="0" applyFont="1" applyFill="1"/>
    <xf numFmtId="1" fontId="4" fillId="2" borderId="0" xfId="0" applyNumberFormat="1" applyFont="1" applyFill="1"/>
    <xf numFmtId="0" fontId="9" fillId="0" borderId="25" xfId="0" applyFont="1" applyBorder="1"/>
    <xf numFmtId="0" fontId="9" fillId="0" borderId="25" xfId="0" applyFont="1" applyBorder="1" applyAlignment="1">
      <alignment horizontal="center"/>
    </xf>
    <xf numFmtId="164" fontId="9" fillId="0" borderId="25" xfId="0" applyNumberFormat="1" applyFont="1" applyBorder="1"/>
    <xf numFmtId="0" fontId="6" fillId="0" borderId="25" xfId="0" applyFont="1" applyBorder="1"/>
    <xf numFmtId="0" fontId="6" fillId="8" borderId="25" xfId="0" applyFont="1" applyFill="1" applyBorder="1"/>
    <xf numFmtId="0" fontId="4" fillId="8" borderId="25" xfId="0" applyFont="1" applyFill="1" applyBorder="1"/>
    <xf numFmtId="0" fontId="6" fillId="0" borderId="25" xfId="0" applyFont="1" applyBorder="1" applyAlignment="1">
      <alignment vertical="center"/>
    </xf>
    <xf numFmtId="0" fontId="4" fillId="0" borderId="25" xfId="0" applyFont="1" applyBorder="1" applyAlignment="1">
      <alignment horizontal="left" indent="1"/>
    </xf>
    <xf numFmtId="8" fontId="4" fillId="0" borderId="25" xfId="0" applyNumberFormat="1" applyFont="1" applyBorder="1"/>
    <xf numFmtId="0" fontId="18" fillId="8" borderId="25" xfId="0" applyFont="1" applyFill="1" applyBorder="1"/>
    <xf numFmtId="164" fontId="18" fillId="8" borderId="25" xfId="0" applyNumberFormat="1" applyFont="1" applyFill="1" applyBorder="1"/>
    <xf numFmtId="172" fontId="18" fillId="8" borderId="25" xfId="0" applyNumberFormat="1" applyFont="1" applyFill="1" applyBorder="1" applyAlignment="1">
      <alignment horizontal="center"/>
    </xf>
    <xf numFmtId="0" fontId="4" fillId="0" borderId="27" xfId="0" applyFont="1" applyBorder="1"/>
    <xf numFmtId="0" fontId="4" fillId="0" borderId="28" xfId="0" applyFont="1" applyBorder="1"/>
    <xf numFmtId="0" fontId="9" fillId="0" borderId="29" xfId="0" applyFont="1" applyBorder="1"/>
    <xf numFmtId="0" fontId="4" fillId="0" borderId="29" xfId="0" applyFont="1" applyBorder="1"/>
    <xf numFmtId="0" fontId="4" fillId="0" borderId="30" xfId="0" applyFont="1" applyBorder="1"/>
    <xf numFmtId="6" fontId="6" fillId="8" borderId="25" xfId="0" applyNumberFormat="1" applyFont="1" applyFill="1" applyBorder="1"/>
    <xf numFmtId="0" fontId="4" fillId="0" borderId="32" xfId="0" applyFont="1" applyBorder="1"/>
    <xf numFmtId="0" fontId="4" fillId="0" borderId="33" xfId="0" applyFont="1" applyBorder="1"/>
    <xf numFmtId="0" fontId="4" fillId="0" borderId="34" xfId="0" applyFont="1" applyBorder="1"/>
    <xf numFmtId="0" fontId="4" fillId="0" borderId="35" xfId="0" applyFont="1" applyBorder="1"/>
    <xf numFmtId="0" fontId="20" fillId="0" borderId="25" xfId="0" applyFont="1" applyBorder="1"/>
    <xf numFmtId="164" fontId="20" fillId="0" borderId="25" xfId="0" applyNumberFormat="1" applyFont="1" applyBorder="1"/>
    <xf numFmtId="0" fontId="20" fillId="0" borderId="30" xfId="0" applyFont="1" applyBorder="1"/>
    <xf numFmtId="0" fontId="20" fillId="0" borderId="29" xfId="0" applyFont="1" applyBorder="1"/>
    <xf numFmtId="0" fontId="20" fillId="0" borderId="27" xfId="0" applyFont="1" applyBorder="1"/>
    <xf numFmtId="0" fontId="6" fillId="0" borderId="25" xfId="0" applyFont="1" applyBorder="1" applyAlignment="1">
      <alignment horizontal="center"/>
    </xf>
    <xf numFmtId="0" fontId="20" fillId="0" borderId="0" xfId="0" applyFont="1"/>
    <xf numFmtId="0" fontId="6" fillId="0" borderId="36" xfId="0" applyFont="1" applyBorder="1"/>
    <xf numFmtId="0" fontId="4" fillId="0" borderId="36" xfId="0" applyFont="1" applyBorder="1"/>
    <xf numFmtId="0" fontId="22" fillId="0" borderId="25" xfId="0" applyFont="1" applyBorder="1"/>
    <xf numFmtId="0" fontId="23" fillId="0" borderId="25" xfId="0" applyFont="1" applyBorder="1"/>
    <xf numFmtId="0" fontId="21" fillId="0" borderId="25" xfId="0" applyFont="1" applyBorder="1" applyAlignment="1">
      <alignment horizontal="center"/>
    </xf>
    <xf numFmtId="0" fontId="20" fillId="0" borderId="31" xfId="0" applyFont="1" applyBorder="1"/>
    <xf numFmtId="0" fontId="9" fillId="0" borderId="30" xfId="0" applyFont="1" applyBorder="1"/>
    <xf numFmtId="1" fontId="9" fillId="0" borderId="30" xfId="0" applyNumberFormat="1" applyFont="1" applyBorder="1"/>
    <xf numFmtId="164" fontId="9" fillId="0" borderId="30" xfId="0" applyNumberFormat="1" applyFont="1" applyBorder="1"/>
    <xf numFmtId="0" fontId="24" fillId="0" borderId="25" xfId="0" applyFont="1" applyBorder="1" applyAlignment="1">
      <alignment horizontal="left"/>
    </xf>
    <xf numFmtId="0" fontId="24" fillId="0" borderId="27" xfId="0" applyFont="1" applyBorder="1"/>
    <xf numFmtId="0" fontId="24" fillId="0" borderId="25" xfId="0" applyFont="1" applyBorder="1"/>
    <xf numFmtId="0" fontId="26" fillId="0" borderId="27" xfId="0" applyFont="1" applyBorder="1" applyAlignment="1">
      <alignment horizontal="left" vertical="center"/>
    </xf>
    <xf numFmtId="0" fontId="26" fillId="0" borderId="25" xfId="0" applyFont="1" applyBorder="1" applyAlignment="1">
      <alignment horizontal="left" vertical="center"/>
    </xf>
    <xf numFmtId="0" fontId="27" fillId="0" borderId="25" xfId="0" applyFont="1" applyBorder="1" applyAlignment="1">
      <alignment vertical="center"/>
    </xf>
    <xf numFmtId="0" fontId="28" fillId="0" borderId="25" xfId="0" applyFont="1" applyBorder="1"/>
    <xf numFmtId="0" fontId="29" fillId="0" borderId="25" xfId="0" applyFont="1" applyBorder="1"/>
    <xf numFmtId="1" fontId="29" fillId="0" borderId="25" xfId="0" applyNumberFormat="1" applyFont="1" applyBorder="1"/>
    <xf numFmtId="0" fontId="24" fillId="0" borderId="0" xfId="0" applyFont="1"/>
    <xf numFmtId="0" fontId="24" fillId="0" borderId="28" xfId="0" applyFont="1" applyBorder="1"/>
    <xf numFmtId="0" fontId="30" fillId="0" borderId="25" xfId="0" applyFont="1" applyBorder="1" applyAlignment="1">
      <alignment horizontal="center" vertical="center"/>
    </xf>
    <xf numFmtId="0" fontId="24" fillId="8" borderId="30" xfId="0" applyFont="1" applyFill="1" applyBorder="1" applyAlignment="1">
      <alignment horizontal="center"/>
    </xf>
    <xf numFmtId="164" fontId="24" fillId="0" borderId="25" xfId="0" applyNumberFormat="1" applyFont="1" applyBorder="1"/>
    <xf numFmtId="164" fontId="28" fillId="0" borderId="25" xfId="0" applyNumberFormat="1" applyFont="1" applyBorder="1"/>
    <xf numFmtId="0" fontId="29" fillId="0" borderId="29" xfId="0" applyFont="1" applyBorder="1"/>
    <xf numFmtId="164" fontId="29" fillId="0" borderId="25" xfId="0" applyNumberFormat="1" applyFont="1" applyBorder="1"/>
    <xf numFmtId="0" fontId="24" fillId="8" borderId="28" xfId="0" applyFont="1" applyFill="1" applyBorder="1" applyAlignment="1">
      <alignment horizontal="right"/>
    </xf>
    <xf numFmtId="1" fontId="24" fillId="0" borderId="37" xfId="0" applyNumberFormat="1" applyFont="1" applyBorder="1"/>
    <xf numFmtId="1" fontId="24" fillId="0" borderId="38" xfId="0" applyNumberFormat="1" applyFont="1" applyBorder="1"/>
    <xf numFmtId="1" fontId="24" fillId="0" borderId="39" xfId="0" applyNumberFormat="1" applyFont="1" applyBorder="1"/>
    <xf numFmtId="0" fontId="24" fillId="0" borderId="29" xfId="0" applyFont="1" applyBorder="1"/>
    <xf numFmtId="1" fontId="24" fillId="0" borderId="29" xfId="0" applyNumberFormat="1" applyFont="1" applyBorder="1"/>
    <xf numFmtId="1" fontId="24" fillId="0" borderId="25" xfId="0" applyNumberFormat="1" applyFont="1" applyBorder="1"/>
    <xf numFmtId="1" fontId="28" fillId="0" borderId="25" xfId="0" applyNumberFormat="1" applyFont="1" applyBorder="1"/>
    <xf numFmtId="164" fontId="24" fillId="0" borderId="42" xfId="0" applyNumberFormat="1" applyFont="1" applyBorder="1"/>
    <xf numFmtId="164" fontId="24" fillId="0" borderId="43" xfId="0" applyNumberFormat="1" applyFont="1" applyBorder="1"/>
    <xf numFmtId="164" fontId="24" fillId="0" borderId="44" xfId="0" applyNumberFormat="1" applyFont="1" applyBorder="1"/>
    <xf numFmtId="164" fontId="24" fillId="0" borderId="29" xfId="0" applyNumberFormat="1" applyFont="1" applyBorder="1"/>
    <xf numFmtId="0" fontId="24" fillId="0" borderId="25" xfId="0" applyFont="1" applyBorder="1" applyAlignment="1">
      <alignment horizontal="center"/>
    </xf>
    <xf numFmtId="0" fontId="28" fillId="0" borderId="29" xfId="0" applyFont="1" applyBorder="1"/>
    <xf numFmtId="0" fontId="24" fillId="17" borderId="25" xfId="0" applyFont="1" applyFill="1" applyBorder="1" applyAlignment="1">
      <alignment horizontal="left" indent="1"/>
    </xf>
    <xf numFmtId="0" fontId="24" fillId="0" borderId="25" xfId="0" applyFont="1" applyBorder="1" applyAlignment="1">
      <alignment horizontal="left" indent="1"/>
    </xf>
    <xf numFmtId="0" fontId="24" fillId="8" borderId="25" xfId="0" applyFont="1" applyFill="1" applyBorder="1"/>
    <xf numFmtId="164" fontId="30" fillId="8" borderId="25" xfId="0" applyNumberFormat="1" applyFont="1" applyFill="1" applyBorder="1"/>
    <xf numFmtId="0" fontId="30" fillId="0" borderId="25" xfId="0" applyFont="1" applyBorder="1"/>
    <xf numFmtId="164" fontId="32" fillId="0" borderId="25" xfId="0" applyNumberFormat="1" applyFont="1" applyBorder="1"/>
    <xf numFmtId="164" fontId="33" fillId="0" borderId="25" xfId="0" applyNumberFormat="1" applyFont="1" applyBorder="1"/>
    <xf numFmtId="0" fontId="31" fillId="0" borderId="25" xfId="0" applyFont="1" applyBorder="1"/>
    <xf numFmtId="6" fontId="33" fillId="0" borderId="25" xfId="0" applyNumberFormat="1" applyFont="1" applyBorder="1"/>
    <xf numFmtId="6" fontId="32" fillId="0" borderId="25" xfId="0" applyNumberFormat="1" applyFont="1" applyBorder="1"/>
    <xf numFmtId="6" fontId="24" fillId="0" borderId="25" xfId="0" applyNumberFormat="1" applyFont="1" applyBorder="1"/>
    <xf numFmtId="0" fontId="34" fillId="0" borderId="25" xfId="0" applyFont="1" applyBorder="1"/>
    <xf numFmtId="0" fontId="34" fillId="8" borderId="30" xfId="0" applyFont="1" applyFill="1" applyBorder="1" applyAlignment="1">
      <alignment horizontal="center" vertical="center"/>
    </xf>
    <xf numFmtId="0" fontId="34" fillId="8" borderId="28" xfId="0" applyFont="1" applyFill="1" applyBorder="1" applyAlignment="1">
      <alignment horizontal="center"/>
    </xf>
    <xf numFmtId="0" fontId="17" fillId="3" borderId="0" xfId="0" applyFont="1" applyFill="1"/>
    <xf numFmtId="0" fontId="4" fillId="0" borderId="0" xfId="0" applyFont="1" applyAlignment="1">
      <alignment horizontal="center" vertical="top"/>
    </xf>
    <xf numFmtId="0" fontId="4" fillId="0" borderId="0" xfId="0" applyFont="1" applyAlignment="1">
      <alignment horizontal="center" vertical="top" wrapText="1"/>
    </xf>
    <xf numFmtId="0" fontId="4" fillId="0" borderId="0" xfId="0" applyFont="1" applyAlignment="1">
      <alignment wrapText="1"/>
    </xf>
    <xf numFmtId="0" fontId="17" fillId="0" borderId="25" xfId="0" applyFont="1" applyBorder="1"/>
    <xf numFmtId="0" fontId="36" fillId="0" borderId="25" xfId="0" applyFont="1" applyBorder="1" applyAlignment="1">
      <alignment horizontal="right"/>
    </xf>
    <xf numFmtId="0" fontId="37" fillId="0" borderId="25" xfId="0" applyFont="1" applyBorder="1" applyAlignment="1">
      <alignment horizontal="left" vertical="center"/>
    </xf>
    <xf numFmtId="0" fontId="36" fillId="0" borderId="25" xfId="0" applyFont="1" applyBorder="1"/>
    <xf numFmtId="0" fontId="6" fillId="3" borderId="0" xfId="0" applyFont="1" applyFill="1" applyAlignment="1">
      <alignment horizontal="left"/>
    </xf>
    <xf numFmtId="0" fontId="39" fillId="0" borderId="0" xfId="4" applyFont="1" applyFill="1" applyBorder="1" applyAlignment="1">
      <alignment horizontal="center"/>
    </xf>
    <xf numFmtId="164" fontId="4" fillId="5" borderId="21" xfId="0" applyNumberFormat="1" applyFont="1" applyFill="1" applyBorder="1"/>
    <xf numFmtId="164" fontId="4" fillId="5" borderId="2" xfId="0" applyNumberFormat="1" applyFont="1" applyFill="1" applyBorder="1"/>
    <xf numFmtId="0" fontId="13" fillId="2" borderId="0" xfId="0" applyFont="1" applyFill="1"/>
    <xf numFmtId="0" fontId="4" fillId="2" borderId="0" xfId="0" applyFont="1" applyFill="1" applyAlignment="1">
      <alignment horizontal="right"/>
    </xf>
    <xf numFmtId="0" fontId="4" fillId="2" borderId="0" xfId="0" applyFont="1" applyFill="1" applyAlignment="1">
      <alignment horizontal="left"/>
    </xf>
    <xf numFmtId="0" fontId="21" fillId="0" borderId="25" xfId="0" applyFont="1" applyBorder="1"/>
    <xf numFmtId="164" fontId="24" fillId="0" borderId="25" xfId="0" applyNumberFormat="1" applyFont="1" applyBorder="1" applyAlignment="1">
      <alignment horizontal="left"/>
    </xf>
    <xf numFmtId="0" fontId="36" fillId="0" borderId="0" xfId="0" applyFont="1"/>
    <xf numFmtId="0" fontId="16" fillId="2" borderId="0" xfId="0" applyFont="1" applyFill="1"/>
    <xf numFmtId="0" fontId="4" fillId="5" borderId="0" xfId="0" applyFont="1" applyFill="1" applyAlignment="1">
      <alignment horizontal="center" wrapText="1"/>
    </xf>
    <xf numFmtId="0" fontId="16" fillId="5" borderId="0" xfId="0" applyFont="1" applyFill="1" applyAlignment="1">
      <alignment horizontal="center"/>
    </xf>
    <xf numFmtId="172" fontId="41" fillId="0" borderId="39" xfId="0" applyNumberFormat="1" applyFont="1" applyBorder="1" applyAlignment="1">
      <alignment horizontal="center"/>
    </xf>
    <xf numFmtId="172" fontId="41" fillId="17" borderId="44" xfId="0" applyNumberFormat="1" applyFont="1" applyFill="1" applyBorder="1" applyAlignment="1">
      <alignment horizontal="center"/>
    </xf>
    <xf numFmtId="166" fontId="0" fillId="0" borderId="0" xfId="0" applyNumberFormat="1" applyAlignment="1" applyProtection="1">
      <alignment horizontal="right" vertical="center"/>
      <protection locked="0"/>
    </xf>
    <xf numFmtId="164" fontId="4" fillId="4" borderId="2" xfId="0" applyNumberFormat="1" applyFont="1" applyFill="1" applyBorder="1" applyProtection="1">
      <protection locked="0"/>
    </xf>
    <xf numFmtId="9" fontId="4" fillId="4" borderId="2" xfId="2" applyFont="1" applyFill="1" applyBorder="1" applyProtection="1">
      <protection locked="0"/>
    </xf>
    <xf numFmtId="9" fontId="7" fillId="4" borderId="2" xfId="2" applyFont="1" applyFill="1" applyBorder="1" applyProtection="1">
      <protection locked="0"/>
    </xf>
    <xf numFmtId="1" fontId="4" fillId="4" borderId="2" xfId="1" applyNumberFormat="1" applyFont="1" applyFill="1" applyBorder="1" applyProtection="1">
      <protection locked="0"/>
    </xf>
    <xf numFmtId="0" fontId="4" fillId="4" borderId="2" xfId="0" applyFont="1" applyFill="1" applyBorder="1" applyProtection="1">
      <protection locked="0"/>
    </xf>
    <xf numFmtId="6" fontId="4" fillId="4" borderId="2" xfId="0" applyNumberFormat="1" applyFont="1" applyFill="1" applyBorder="1" applyProtection="1">
      <protection locked="0"/>
    </xf>
    <xf numFmtId="1" fontId="4" fillId="4" borderId="2" xfId="0" applyNumberFormat="1" applyFont="1" applyFill="1" applyBorder="1" applyProtection="1">
      <protection locked="0"/>
    </xf>
    <xf numFmtId="164" fontId="4" fillId="3" borderId="45" xfId="0" applyNumberFormat="1" applyFont="1" applyFill="1" applyBorder="1" applyProtection="1">
      <protection locked="0"/>
    </xf>
    <xf numFmtId="9" fontId="4" fillId="18" borderId="2" xfId="2" applyFont="1" applyFill="1" applyBorder="1" applyProtection="1"/>
    <xf numFmtId="0" fontId="0" fillId="0" borderId="0" xfId="0" applyProtection="1">
      <protection locked="0"/>
    </xf>
    <xf numFmtId="10" fontId="4" fillId="4" borderId="2" xfId="2" applyNumberFormat="1" applyFont="1" applyFill="1" applyBorder="1" applyProtection="1">
      <protection locked="0"/>
    </xf>
    <xf numFmtId="10" fontId="4" fillId="2" borderId="2" xfId="2" applyNumberFormat="1" applyFont="1" applyFill="1" applyBorder="1"/>
    <xf numFmtId="0" fontId="4" fillId="4" borderId="45" xfId="0" applyFont="1" applyFill="1" applyBorder="1" applyAlignment="1" applyProtection="1">
      <alignment horizontal="center"/>
      <protection locked="0"/>
    </xf>
    <xf numFmtId="0" fontId="8" fillId="3" borderId="13" xfId="0" applyFont="1" applyFill="1" applyBorder="1" applyAlignment="1">
      <alignment horizontal="center"/>
    </xf>
    <xf numFmtId="0" fontId="8" fillId="0" borderId="0" xfId="0" applyFont="1" applyAlignment="1">
      <alignment horizontal="center"/>
    </xf>
    <xf numFmtId="0" fontId="0" fillId="0" borderId="0" xfId="0" applyAlignment="1">
      <alignment horizontal="center"/>
    </xf>
    <xf numFmtId="5" fontId="6" fillId="0" borderId="25" xfId="0" applyNumberFormat="1" applyFont="1" applyBorder="1"/>
    <xf numFmtId="5" fontId="4" fillId="0" borderId="25" xfId="0" applyNumberFormat="1" applyFont="1" applyBorder="1"/>
    <xf numFmtId="5" fontId="14" fillId="0" borderId="25" xfId="0" applyNumberFormat="1" applyFont="1" applyBorder="1"/>
    <xf numFmtId="5" fontId="17" fillId="0" borderId="28" xfId="0" applyNumberFormat="1" applyFont="1" applyBorder="1" applyAlignment="1">
      <alignment horizontal="right"/>
    </xf>
    <xf numFmtId="5" fontId="17" fillId="0" borderId="29" xfId="0" applyNumberFormat="1" applyFont="1" applyBorder="1" applyAlignment="1">
      <alignment horizontal="right"/>
    </xf>
    <xf numFmtId="5" fontId="17" fillId="17" borderId="28" xfId="0" applyNumberFormat="1" applyFont="1" applyFill="1" applyBorder="1" applyAlignment="1">
      <alignment horizontal="right"/>
    </xf>
    <xf numFmtId="5" fontId="17" fillId="17" borderId="29" xfId="0" applyNumberFormat="1" applyFont="1" applyFill="1" applyBorder="1" applyAlignment="1">
      <alignment horizontal="right"/>
    </xf>
    <xf numFmtId="164" fontId="24" fillId="2" borderId="40" xfId="0" applyNumberFormat="1" applyFont="1" applyFill="1" applyBorder="1"/>
    <xf numFmtId="164" fontId="24" fillId="2" borderId="25" xfId="0" applyNumberFormat="1" applyFont="1" applyFill="1" applyBorder="1"/>
    <xf numFmtId="164" fontId="24" fillId="2" borderId="41" xfId="0" applyNumberFormat="1" applyFont="1" applyFill="1" applyBorder="1"/>
    <xf numFmtId="164" fontId="24" fillId="2" borderId="42" xfId="0" applyNumberFormat="1" applyFont="1" applyFill="1" applyBorder="1"/>
    <xf numFmtId="164" fontId="24" fillId="2" borderId="43" xfId="0" applyNumberFormat="1" applyFont="1" applyFill="1" applyBorder="1"/>
    <xf numFmtId="164" fontId="24" fillId="2" borderId="44" xfId="0" applyNumberFormat="1" applyFont="1" applyFill="1" applyBorder="1"/>
    <xf numFmtId="0" fontId="24" fillId="2" borderId="25" xfId="0" applyFont="1" applyFill="1" applyBorder="1"/>
    <xf numFmtId="0" fontId="4" fillId="0" borderId="54" xfId="0" applyFont="1" applyBorder="1"/>
    <xf numFmtId="0" fontId="24" fillId="8" borderId="25" xfId="0" applyFont="1" applyFill="1" applyBorder="1" applyAlignment="1">
      <alignment horizontal="center"/>
    </xf>
    <xf numFmtId="0" fontId="33" fillId="0" borderId="25" xfId="0" applyFont="1" applyBorder="1"/>
    <xf numFmtId="0" fontId="4" fillId="0" borderId="0" xfId="0" applyFont="1" applyAlignment="1">
      <alignment horizontal="right"/>
    </xf>
    <xf numFmtId="170" fontId="0" fillId="0" borderId="0" xfId="2" applyNumberFormat="1" applyFont="1"/>
    <xf numFmtId="5" fontId="0" fillId="0" borderId="0" xfId="0" applyNumberFormat="1"/>
    <xf numFmtId="1" fontId="0" fillId="16" borderId="13" xfId="0" applyNumberFormat="1" applyFill="1" applyBorder="1"/>
    <xf numFmtId="164" fontId="0" fillId="16" borderId="13" xfId="0" applyNumberFormat="1" applyFill="1" applyBorder="1"/>
    <xf numFmtId="0" fontId="6" fillId="0" borderId="56" xfId="0" applyFont="1" applyBorder="1"/>
    <xf numFmtId="0" fontId="4" fillId="0" borderId="56" xfId="0" applyFont="1" applyBorder="1"/>
    <xf numFmtId="0" fontId="45" fillId="2" borderId="0" xfId="0" applyFont="1" applyFill="1" applyAlignment="1">
      <alignment horizontal="left"/>
    </xf>
    <xf numFmtId="0" fontId="45" fillId="2" borderId="1" xfId="0" applyFont="1" applyFill="1" applyBorder="1"/>
    <xf numFmtId="0" fontId="45" fillId="2" borderId="0" xfId="0" applyFont="1" applyFill="1"/>
    <xf numFmtId="164" fontId="45" fillId="2" borderId="0" xfId="0" applyNumberFormat="1" applyFont="1" applyFill="1"/>
    <xf numFmtId="0" fontId="24" fillId="0" borderId="30" xfId="0" applyFont="1" applyBorder="1"/>
    <xf numFmtId="0" fontId="24" fillId="8" borderId="55" xfId="0" applyFont="1" applyFill="1" applyBorder="1" applyAlignment="1">
      <alignment horizontal="right"/>
    </xf>
    <xf numFmtId="0" fontId="19" fillId="0" borderId="35" xfId="0" applyFont="1" applyBorder="1" applyAlignment="1">
      <alignment horizontal="left" vertical="center"/>
    </xf>
    <xf numFmtId="0" fontId="14" fillId="0" borderId="35" xfId="0" applyFont="1" applyBorder="1"/>
    <xf numFmtId="0" fontId="4" fillId="0" borderId="60" xfId="0" applyFont="1" applyBorder="1"/>
    <xf numFmtId="0" fontId="40" fillId="0" borderId="25" xfId="0" applyFont="1" applyBorder="1"/>
    <xf numFmtId="0" fontId="44" fillId="0" borderId="60" xfId="0" applyFont="1" applyBorder="1"/>
    <xf numFmtId="0" fontId="44" fillId="0" borderId="61" xfId="0" applyFont="1" applyBorder="1"/>
    <xf numFmtId="0" fontId="4" fillId="0" borderId="61" xfId="0" applyFont="1" applyBorder="1"/>
    <xf numFmtId="0" fontId="4" fillId="2" borderId="0" xfId="0" applyFont="1" applyFill="1" applyAlignment="1">
      <alignment horizontal="left" vertical="center" wrapText="1" indent="1"/>
    </xf>
    <xf numFmtId="0" fontId="4" fillId="17" borderId="0" xfId="0" applyFont="1" applyFill="1"/>
    <xf numFmtId="164" fontId="4" fillId="17" borderId="0" xfId="0" applyNumberFormat="1" applyFont="1" applyFill="1"/>
    <xf numFmtId="164" fontId="4" fillId="3" borderId="0" xfId="0" applyNumberFormat="1" applyFont="1" applyFill="1"/>
    <xf numFmtId="0" fontId="6" fillId="3" borderId="0" xfId="0" applyFont="1" applyFill="1"/>
    <xf numFmtId="0" fontId="0" fillId="0" borderId="0" xfId="0" applyAlignment="1">
      <alignment wrapText="1"/>
    </xf>
    <xf numFmtId="0" fontId="12" fillId="0" borderId="0" xfId="0" applyFont="1"/>
    <xf numFmtId="0" fontId="0" fillId="0" borderId="2" xfId="0" applyBorder="1"/>
    <xf numFmtId="9" fontId="0" fillId="0" borderId="0" xfId="0" applyNumberFormat="1"/>
    <xf numFmtId="0" fontId="0" fillId="0" borderId="6" xfId="0" applyBorder="1"/>
    <xf numFmtId="167" fontId="1" fillId="0" borderId="0" xfId="1" applyNumberFormat="1" applyFont="1" applyFill="1" applyBorder="1"/>
    <xf numFmtId="164" fontId="1" fillId="0" borderId="0" xfId="1" applyNumberFormat="1" applyFont="1" applyFill="1" applyBorder="1"/>
    <xf numFmtId="0" fontId="0" fillId="3" borderId="0" xfId="0" applyFill="1"/>
    <xf numFmtId="167" fontId="0" fillId="3" borderId="0" xfId="0" applyNumberFormat="1" applyFill="1"/>
    <xf numFmtId="164" fontId="0" fillId="3" borderId="0" xfId="0" applyNumberFormat="1" applyFill="1"/>
    <xf numFmtId="168" fontId="0" fillId="0" borderId="0" xfId="0" applyNumberFormat="1"/>
    <xf numFmtId="164" fontId="0" fillId="7" borderId="0" xfId="0" applyNumberFormat="1" applyFill="1"/>
    <xf numFmtId="9" fontId="0" fillId="0" borderId="0" xfId="2" applyFont="1" applyFill="1" applyBorder="1"/>
    <xf numFmtId="170" fontId="0" fillId="0" borderId="0" xfId="2" applyNumberFormat="1" applyFont="1" applyFill="1" applyBorder="1"/>
    <xf numFmtId="0" fontId="40" fillId="3" borderId="0" xfId="0" applyFont="1" applyFill="1"/>
    <xf numFmtId="0" fontId="47" fillId="2" borderId="0" xfId="0" applyFont="1" applyFill="1"/>
    <xf numFmtId="164" fontId="10" fillId="2" borderId="0" xfId="0" applyNumberFormat="1" applyFont="1" applyFill="1"/>
    <xf numFmtId="0" fontId="46" fillId="2" borderId="0" xfId="0" applyFont="1" applyFill="1" applyAlignment="1">
      <alignment vertical="center"/>
    </xf>
    <xf numFmtId="0" fontId="9" fillId="3" borderId="0" xfId="0" applyFont="1" applyFill="1"/>
    <xf numFmtId="0" fontId="4" fillId="3" borderId="0" xfId="0" applyFont="1" applyFill="1" applyProtection="1">
      <protection locked="0"/>
    </xf>
    <xf numFmtId="164" fontId="7" fillId="2" borderId="2" xfId="2" applyNumberFormat="1" applyFont="1" applyFill="1" applyBorder="1" applyProtection="1"/>
    <xf numFmtId="9" fontId="4" fillId="10" borderId="2" xfId="0" applyNumberFormat="1" applyFont="1" applyFill="1" applyBorder="1"/>
    <xf numFmtId="0" fontId="4" fillId="10" borderId="2" xfId="0" applyFont="1" applyFill="1" applyBorder="1"/>
    <xf numFmtId="167" fontId="4" fillId="2" borderId="2" xfId="1" applyNumberFormat="1" applyFont="1" applyFill="1" applyBorder="1" applyProtection="1"/>
    <xf numFmtId="167" fontId="4" fillId="4" borderId="2" xfId="1" applyNumberFormat="1" applyFont="1" applyFill="1" applyBorder="1" applyProtection="1">
      <protection locked="0"/>
    </xf>
    <xf numFmtId="164" fontId="4" fillId="3" borderId="0" xfId="0" applyNumberFormat="1" applyFont="1" applyFill="1" applyProtection="1">
      <protection locked="0"/>
    </xf>
    <xf numFmtId="0" fontId="4" fillId="5" borderId="0" xfId="0" applyFont="1" applyFill="1"/>
    <xf numFmtId="1" fontId="4" fillId="3" borderId="2" xfId="0" applyNumberFormat="1" applyFont="1" applyFill="1" applyBorder="1"/>
    <xf numFmtId="167" fontId="4" fillId="0" borderId="2" xfId="1" applyNumberFormat="1" applyFont="1" applyFill="1" applyBorder="1"/>
    <xf numFmtId="170" fontId="4" fillId="3" borderId="2" xfId="2" applyNumberFormat="1" applyFont="1" applyFill="1" applyBorder="1"/>
    <xf numFmtId="167" fontId="10" fillId="2" borderId="0" xfId="1" applyNumberFormat="1" applyFont="1" applyFill="1"/>
    <xf numFmtId="0" fontId="10" fillId="2" borderId="0" xfId="0" applyFont="1" applyFill="1" applyAlignment="1">
      <alignment horizontal="right"/>
    </xf>
    <xf numFmtId="0" fontId="4" fillId="2" borderId="0" xfId="0" applyFont="1" applyFill="1" applyAlignment="1">
      <alignment horizontal="center"/>
    </xf>
    <xf numFmtId="0" fontId="45" fillId="2" borderId="1" xfId="0" applyFont="1" applyFill="1" applyBorder="1" applyAlignment="1">
      <alignment horizontal="left"/>
    </xf>
    <xf numFmtId="0" fontId="45" fillId="2" borderId="14" xfId="0" applyFont="1" applyFill="1" applyBorder="1" applyAlignment="1">
      <alignment horizontal="left"/>
    </xf>
    <xf numFmtId="0" fontId="45" fillId="2" borderId="0" xfId="0" applyFont="1" applyFill="1" applyAlignment="1">
      <alignment horizontal="left"/>
    </xf>
    <xf numFmtId="0" fontId="4" fillId="5" borderId="0" xfId="0" applyFont="1" applyFill="1" applyAlignment="1">
      <alignment horizontal="left" vertical="center" wrapText="1"/>
    </xf>
    <xf numFmtId="164" fontId="4" fillId="4" borderId="23" xfId="0" applyNumberFormat="1" applyFont="1" applyFill="1" applyBorder="1" applyAlignment="1" applyProtection="1">
      <alignment horizontal="center"/>
      <protection locked="0"/>
    </xf>
    <xf numFmtId="164" fontId="4" fillId="4" borderId="12" xfId="0" applyNumberFormat="1" applyFont="1" applyFill="1" applyBorder="1" applyAlignment="1" applyProtection="1">
      <alignment horizontal="center"/>
      <protection locked="0"/>
    </xf>
    <xf numFmtId="164" fontId="4" fillId="4" borderId="24" xfId="0" applyNumberFormat="1" applyFont="1" applyFill="1" applyBorder="1" applyAlignment="1" applyProtection="1">
      <alignment horizontal="center"/>
      <protection locked="0"/>
    </xf>
    <xf numFmtId="164" fontId="4" fillId="2" borderId="23" xfId="0" applyNumberFormat="1" applyFont="1" applyFill="1" applyBorder="1" applyAlignment="1">
      <alignment horizontal="center"/>
    </xf>
    <xf numFmtId="164" fontId="4" fillId="2" borderId="24" xfId="0" applyNumberFormat="1" applyFont="1" applyFill="1" applyBorder="1" applyAlignment="1">
      <alignment horizontal="center"/>
    </xf>
    <xf numFmtId="0" fontId="4" fillId="5" borderId="0" xfId="0" applyFont="1" applyFill="1" applyAlignment="1">
      <alignment horizontal="left" vertical="top" wrapText="1"/>
    </xf>
    <xf numFmtId="0" fontId="8" fillId="11" borderId="0" xfId="0" applyFont="1" applyFill="1" applyAlignment="1">
      <alignment horizontal="center"/>
    </xf>
    <xf numFmtId="0" fontId="4" fillId="11" borderId="0" xfId="0" applyFont="1" applyFill="1" applyAlignment="1">
      <alignment horizontal="center"/>
    </xf>
    <xf numFmtId="0" fontId="4" fillId="4" borderId="23" xfId="0" applyFont="1" applyFill="1" applyBorder="1" applyAlignment="1" applyProtection="1">
      <alignment horizontal="left"/>
      <protection locked="0"/>
    </xf>
    <xf numFmtId="0" fontId="4" fillId="4" borderId="12" xfId="0" applyFont="1" applyFill="1" applyBorder="1" applyAlignment="1" applyProtection="1">
      <alignment horizontal="left"/>
      <protection locked="0"/>
    </xf>
    <xf numFmtId="0" fontId="4" fillId="4" borderId="24" xfId="0" applyFont="1" applyFill="1" applyBorder="1" applyAlignment="1" applyProtection="1">
      <alignment horizontal="left"/>
      <protection locked="0"/>
    </xf>
    <xf numFmtId="0" fontId="4" fillId="6" borderId="0" xfId="0" applyFont="1" applyFill="1" applyAlignment="1">
      <alignment horizontal="center" vertical="center"/>
    </xf>
    <xf numFmtId="0" fontId="4" fillId="5" borderId="0" xfId="0" applyFont="1" applyFill="1" applyAlignment="1">
      <alignment horizontal="left" wrapText="1"/>
    </xf>
    <xf numFmtId="0" fontId="4" fillId="6" borderId="0" xfId="0" applyFont="1" applyFill="1" applyAlignment="1">
      <alignment horizontal="center"/>
    </xf>
    <xf numFmtId="0" fontId="4" fillId="5" borderId="0" xfId="0" applyFont="1" applyFill="1" applyAlignment="1">
      <alignment horizontal="left" vertical="center" wrapText="1" indent="1"/>
    </xf>
    <xf numFmtId="0" fontId="4" fillId="3" borderId="15"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6" xfId="0" applyFont="1" applyFill="1" applyBorder="1" applyAlignment="1" applyProtection="1">
      <alignment horizontal="left" vertical="top" wrapText="1"/>
      <protection locked="0"/>
    </xf>
    <xf numFmtId="0" fontId="4" fillId="3" borderId="17" xfId="0" applyFont="1" applyFill="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0" fontId="4" fillId="3" borderId="18" xfId="0" applyFont="1" applyFill="1" applyBorder="1" applyAlignment="1" applyProtection="1">
      <alignment horizontal="left" vertical="top" wrapText="1"/>
      <protection locked="0"/>
    </xf>
    <xf numFmtId="0" fontId="4" fillId="3" borderId="19"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top" wrapText="1"/>
      <protection locked="0"/>
    </xf>
    <xf numFmtId="0" fontId="4" fillId="3" borderId="20" xfId="0" applyFont="1" applyFill="1" applyBorder="1" applyAlignment="1" applyProtection="1">
      <alignment horizontal="left" vertical="top" wrapText="1"/>
      <protection locked="0"/>
    </xf>
    <xf numFmtId="0" fontId="48" fillId="5" borderId="0" xfId="4" applyFont="1" applyFill="1" applyAlignment="1">
      <alignment horizontal="left" vertical="top" wrapText="1"/>
    </xf>
    <xf numFmtId="0" fontId="23" fillId="2" borderId="0" xfId="0" applyFont="1" applyFill="1" applyAlignment="1">
      <alignment horizontal="center"/>
    </xf>
    <xf numFmtId="0" fontId="42" fillId="2" borderId="17" xfId="0" applyFont="1" applyFill="1" applyBorder="1" applyAlignment="1">
      <alignment horizontal="left"/>
    </xf>
    <xf numFmtId="0" fontId="42" fillId="2" borderId="0" xfId="0" applyFont="1" applyFill="1" applyAlignment="1">
      <alignment horizontal="left"/>
    </xf>
    <xf numFmtId="0" fontId="8" fillId="2" borderId="0" xfId="0" applyFont="1" applyFill="1" applyAlignment="1">
      <alignment horizontal="center"/>
    </xf>
    <xf numFmtId="174" fontId="4" fillId="4" borderId="23" xfId="0" applyNumberFormat="1" applyFont="1" applyFill="1" applyBorder="1" applyAlignment="1" applyProtection="1">
      <alignment horizontal="left"/>
      <protection locked="0"/>
    </xf>
    <xf numFmtId="174" fontId="4" fillId="4" borderId="24" xfId="0" applyNumberFormat="1" applyFont="1" applyFill="1" applyBorder="1" applyAlignment="1" applyProtection="1">
      <alignment horizontal="left"/>
      <protection locked="0"/>
    </xf>
    <xf numFmtId="5" fontId="6" fillId="8" borderId="28" xfId="0" applyNumberFormat="1" applyFont="1" applyFill="1" applyBorder="1" applyAlignment="1">
      <alignment horizontal="right"/>
    </xf>
    <xf numFmtId="5" fontId="6" fillId="8" borderId="29" xfId="0" applyNumberFormat="1" applyFont="1" applyFill="1" applyBorder="1" applyAlignment="1">
      <alignment horizontal="right"/>
    </xf>
    <xf numFmtId="164" fontId="18" fillId="8" borderId="28" xfId="0" applyNumberFormat="1" applyFont="1" applyFill="1" applyBorder="1" applyAlignment="1">
      <alignment horizontal="center" wrapText="1"/>
    </xf>
    <xf numFmtId="164" fontId="18" fillId="8" borderId="29" xfId="0" applyNumberFormat="1" applyFont="1" applyFill="1" applyBorder="1" applyAlignment="1">
      <alignment horizontal="center" wrapText="1"/>
    </xf>
    <xf numFmtId="5" fontId="17" fillId="0" borderId="28" xfId="0" applyNumberFormat="1" applyFont="1" applyBorder="1" applyAlignment="1">
      <alignment horizontal="right"/>
    </xf>
    <xf numFmtId="5" fontId="17" fillId="0" borderId="29" xfId="0" applyNumberFormat="1" applyFont="1" applyBorder="1" applyAlignment="1">
      <alignment horizontal="right"/>
    </xf>
    <xf numFmtId="0" fontId="34" fillId="8" borderId="48" xfId="0" applyFont="1" applyFill="1" applyBorder="1" applyAlignment="1">
      <alignment horizontal="center" vertical="center"/>
    </xf>
    <xf numFmtId="0" fontId="34" fillId="8" borderId="49" xfId="0" applyFont="1" applyFill="1" applyBorder="1" applyAlignment="1">
      <alignment horizontal="center" vertical="center"/>
    </xf>
    <xf numFmtId="6" fontId="41" fillId="0" borderId="50" xfId="0" applyNumberFormat="1" applyFont="1" applyBorder="1" applyAlignment="1">
      <alignment horizontal="center"/>
    </xf>
    <xf numFmtId="6" fontId="41" fillId="0" borderId="51" xfId="0" applyNumberFormat="1" applyFont="1" applyBorder="1" applyAlignment="1">
      <alignment horizontal="center"/>
    </xf>
    <xf numFmtId="6" fontId="41" fillId="17" borderId="52" xfId="0" applyNumberFormat="1" applyFont="1" applyFill="1" applyBorder="1" applyAlignment="1">
      <alignment horizontal="center"/>
    </xf>
    <xf numFmtId="6" fontId="41" fillId="17" borderId="49" xfId="0" applyNumberFormat="1" applyFont="1" applyFill="1" applyBorder="1" applyAlignment="1">
      <alignment horizontal="center"/>
    </xf>
    <xf numFmtId="164" fontId="41" fillId="0" borderId="53" xfId="0" applyNumberFormat="1" applyFont="1" applyBorder="1" applyAlignment="1">
      <alignment horizontal="center"/>
    </xf>
    <xf numFmtId="164" fontId="41" fillId="0" borderId="51" xfId="0" applyNumberFormat="1" applyFont="1" applyBorder="1" applyAlignment="1">
      <alignment horizontal="center"/>
    </xf>
    <xf numFmtId="164" fontId="41" fillId="17" borderId="48" xfId="0" applyNumberFormat="1" applyFont="1" applyFill="1" applyBorder="1" applyAlignment="1">
      <alignment horizontal="center"/>
    </xf>
    <xf numFmtId="164" fontId="41" fillId="17" borderId="49" xfId="0" applyNumberFormat="1" applyFont="1" applyFill="1" applyBorder="1" applyAlignment="1">
      <alignment horizontal="center"/>
    </xf>
    <xf numFmtId="5" fontId="43" fillId="2" borderId="28" xfId="0" applyNumberFormat="1" applyFont="1" applyFill="1" applyBorder="1" applyAlignment="1">
      <alignment horizontal="right"/>
    </xf>
    <xf numFmtId="5" fontId="43" fillId="2" borderId="29" xfId="0" applyNumberFormat="1" applyFont="1" applyFill="1" applyBorder="1" applyAlignment="1">
      <alignment horizontal="right"/>
    </xf>
    <xf numFmtId="0" fontId="4" fillId="0" borderId="37" xfId="0" applyFont="1" applyBorder="1" applyAlignment="1">
      <alignment horizontal="lef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40" xfId="0" applyFont="1" applyBorder="1" applyAlignment="1">
      <alignment horizontal="left" vertical="top" wrapText="1"/>
    </xf>
    <xf numFmtId="0" fontId="4" fillId="0" borderId="25" xfId="0" applyFont="1" applyBorder="1" applyAlignment="1">
      <alignment horizontal="left" vertical="top" wrapText="1"/>
    </xf>
    <xf numFmtId="0" fontId="4" fillId="0" borderId="41" xfId="0" applyFont="1" applyBorder="1" applyAlignment="1">
      <alignment horizontal="left" vertical="top" wrapText="1"/>
    </xf>
    <xf numFmtId="0" fontId="4" fillId="0" borderId="42" xfId="0" applyFont="1" applyBorder="1" applyAlignment="1">
      <alignment horizontal="left" vertical="top" wrapText="1"/>
    </xf>
    <xf numFmtId="0" fontId="4" fillId="0" borderId="43" xfId="0" applyFont="1" applyBorder="1" applyAlignment="1">
      <alignment horizontal="left" vertical="top" wrapText="1"/>
    </xf>
    <xf numFmtId="0" fontId="4" fillId="0" borderId="44" xfId="0" applyFont="1" applyBorder="1" applyAlignment="1">
      <alignment horizontal="left" vertical="top" wrapText="1"/>
    </xf>
    <xf numFmtId="0" fontId="8" fillId="0" borderId="25" xfId="0" applyFont="1" applyBorder="1" applyAlignment="1">
      <alignment horizontal="center"/>
    </xf>
    <xf numFmtId="0" fontId="19" fillId="0" borderId="59" xfId="0" applyFont="1" applyBorder="1" applyAlignment="1">
      <alignment horizontal="left" vertical="center"/>
    </xf>
    <xf numFmtId="0" fontId="19" fillId="0" borderId="25" xfId="0" applyFont="1" applyBorder="1" applyAlignment="1">
      <alignment horizontal="left" vertical="center"/>
    </xf>
    <xf numFmtId="0" fontId="19" fillId="0" borderId="26" xfId="0" applyFont="1" applyBorder="1" applyAlignment="1">
      <alignment horizontal="left" vertical="center"/>
    </xf>
    <xf numFmtId="0" fontId="16" fillId="0" borderId="30" xfId="0" applyFont="1" applyBorder="1" applyAlignment="1">
      <alignment horizontal="center"/>
    </xf>
    <xf numFmtId="0" fontId="21" fillId="0" borderId="28" xfId="0" applyFont="1" applyBorder="1" applyAlignment="1">
      <alignment horizontal="center"/>
    </xf>
    <xf numFmtId="0" fontId="21" fillId="0" borderId="46" xfId="0" applyFont="1" applyBorder="1" applyAlignment="1">
      <alignment horizontal="center"/>
    </xf>
    <xf numFmtId="0" fontId="21" fillId="0" borderId="29" xfId="0" applyFont="1" applyBorder="1" applyAlignment="1">
      <alignment horizontal="center"/>
    </xf>
    <xf numFmtId="0" fontId="24" fillId="0" borderId="28" xfId="0" applyFont="1" applyBorder="1" applyAlignment="1">
      <alignment horizontal="center"/>
    </xf>
    <xf numFmtId="0" fontId="24" fillId="0" borderId="46" xfId="0" applyFont="1" applyBorder="1" applyAlignment="1">
      <alignment horizontal="center"/>
    </xf>
    <xf numFmtId="0" fontId="24" fillId="0" borderId="29" xfId="0" applyFont="1" applyBorder="1" applyAlignment="1">
      <alignment horizontal="center"/>
    </xf>
    <xf numFmtId="0" fontId="24" fillId="0" borderId="47" xfId="0" applyFont="1" applyBorder="1" applyAlignment="1">
      <alignment horizontal="center"/>
    </xf>
    <xf numFmtId="0" fontId="24" fillId="0" borderId="57" xfId="0" applyFont="1" applyBorder="1" applyAlignment="1">
      <alignment horizontal="center"/>
    </xf>
    <xf numFmtId="0" fontId="24" fillId="0" borderId="58" xfId="0" applyFont="1" applyBorder="1" applyAlignment="1">
      <alignment horizontal="center"/>
    </xf>
    <xf numFmtId="0" fontId="24" fillId="0" borderId="31" xfId="0" applyFont="1" applyBorder="1" applyAlignment="1">
      <alignment horizontal="center"/>
    </xf>
    <xf numFmtId="174" fontId="24" fillId="0" borderId="28" xfId="0" applyNumberFormat="1" applyFont="1" applyBorder="1" applyAlignment="1">
      <alignment horizontal="left"/>
    </xf>
    <xf numFmtId="174" fontId="24" fillId="0" borderId="46" xfId="0" applyNumberFormat="1" applyFont="1" applyBorder="1" applyAlignment="1">
      <alignment horizontal="left"/>
    </xf>
    <xf numFmtId="174" fontId="24" fillId="0" borderId="29" xfId="0" applyNumberFormat="1" applyFont="1" applyBorder="1" applyAlignment="1">
      <alignment horizontal="left"/>
    </xf>
    <xf numFmtId="0" fontId="24" fillId="0" borderId="28" xfId="0" applyFont="1" applyBorder="1" applyAlignment="1">
      <alignment horizontal="left"/>
    </xf>
    <xf numFmtId="0" fontId="24" fillId="0" borderId="46" xfId="0" applyFont="1" applyBorder="1" applyAlignment="1">
      <alignment horizontal="left"/>
    </xf>
    <xf numFmtId="0" fontId="24" fillId="0" borderId="29" xfId="0" applyFont="1" applyBorder="1" applyAlignment="1">
      <alignment horizontal="left"/>
    </xf>
    <xf numFmtId="0" fontId="6" fillId="0" borderId="28" xfId="0" applyFont="1" applyBorder="1" applyAlignment="1">
      <alignment horizontal="center"/>
    </xf>
    <xf numFmtId="0" fontId="6" fillId="0" borderId="29" xfId="0" applyFont="1" applyBorder="1" applyAlignment="1">
      <alignment horizontal="center"/>
    </xf>
    <xf numFmtId="174" fontId="25" fillId="0" borderId="25" xfId="0" applyNumberFormat="1" applyFont="1" applyBorder="1" applyAlignment="1">
      <alignment horizontal="left"/>
    </xf>
    <xf numFmtId="0" fontId="25" fillId="0" borderId="25" xfId="0" applyFont="1" applyBorder="1" applyAlignment="1">
      <alignment horizontal="left"/>
    </xf>
    <xf numFmtId="0" fontId="3" fillId="12" borderId="0" xfId="0" applyFont="1" applyFill="1" applyAlignment="1">
      <alignment horizontal="center" vertical="center"/>
    </xf>
    <xf numFmtId="0" fontId="3" fillId="15" borderId="0" xfId="0" applyFont="1" applyFill="1" applyAlignment="1">
      <alignment horizontal="center" vertical="center"/>
    </xf>
    <xf numFmtId="0" fontId="0" fillId="0" borderId="2" xfId="0" applyBorder="1" applyAlignment="1">
      <alignment horizontal="left" vertical="top" wrapText="1"/>
    </xf>
    <xf numFmtId="0" fontId="3" fillId="5" borderId="0" xfId="0" applyFont="1" applyFill="1" applyAlignment="1">
      <alignment horizontal="center" vertical="center"/>
    </xf>
    <xf numFmtId="0" fontId="3" fillId="4" borderId="0" xfId="0" applyFont="1" applyFill="1" applyAlignment="1">
      <alignment horizontal="center" vertical="center"/>
    </xf>
    <xf numFmtId="0" fontId="0" fillId="15" borderId="15" xfId="0" applyFill="1" applyBorder="1" applyAlignment="1">
      <alignment horizontal="center"/>
    </xf>
    <xf numFmtId="0" fontId="0" fillId="15" borderId="14" xfId="0" applyFill="1" applyBorder="1" applyAlignment="1">
      <alignment horizontal="center"/>
    </xf>
    <xf numFmtId="0" fontId="1" fillId="19" borderId="0" xfId="0" applyFont="1" applyFill="1" applyAlignment="1">
      <alignment horizontal="center"/>
    </xf>
    <xf numFmtId="0" fontId="0" fillId="16" borderId="0" xfId="0" applyFill="1" applyAlignment="1">
      <alignment horizontal="center"/>
    </xf>
    <xf numFmtId="0" fontId="0" fillId="12" borderId="15" xfId="0" applyFill="1" applyBorder="1" applyAlignment="1">
      <alignment horizontal="center"/>
    </xf>
    <xf numFmtId="0" fontId="0" fillId="12" borderId="14" xfId="0" applyFill="1" applyBorder="1" applyAlignment="1">
      <alignment horizontal="center"/>
    </xf>
    <xf numFmtId="0" fontId="0" fillId="5" borderId="14" xfId="0" applyFill="1" applyBorder="1" applyAlignment="1">
      <alignment horizontal="center"/>
    </xf>
    <xf numFmtId="0" fontId="0" fillId="4" borderId="14" xfId="0" applyFill="1" applyBorder="1" applyAlignment="1">
      <alignment horizontal="center"/>
    </xf>
  </cellXfs>
  <cellStyles count="5">
    <cellStyle name="Comma" xfId="1" builtinId="3"/>
    <cellStyle name="Currency" xfId="3" builtinId="4"/>
    <cellStyle name="Hyperlink" xfId="4" builtinId="8"/>
    <cellStyle name="Normal" xfId="0" builtinId="0"/>
    <cellStyle name="Percent" xfId="2" builtinId="5"/>
  </cellStyles>
  <dxfs count="26">
    <dxf>
      <font>
        <color theme="0" tint="-0.14996795556505021"/>
      </font>
      <fill>
        <patternFill>
          <fgColor theme="0" tint="-0.14993743705557422"/>
          <bgColor theme="0" tint="-0.14996795556505021"/>
        </patternFill>
      </fill>
    </dxf>
    <dxf>
      <font>
        <color rgb="FFC00000"/>
      </font>
      <fill>
        <patternFill>
          <bgColor rgb="FFFA9A90"/>
        </patternFill>
      </fill>
    </dxf>
    <dxf>
      <font>
        <color auto="1"/>
      </font>
      <fill>
        <patternFill>
          <bgColor rgb="FFFF0000"/>
        </patternFill>
      </fill>
    </dxf>
    <dxf>
      <font>
        <color theme="0" tint="-0.14996795556505021"/>
      </font>
      <fill>
        <patternFill>
          <fgColor theme="0" tint="-0.14993743705557422"/>
          <bgColor theme="0" tint="-0.14996795556505021"/>
        </patternFill>
      </fill>
    </dxf>
    <dxf>
      <font>
        <color rgb="FFC00000"/>
      </font>
      <fill>
        <patternFill>
          <bgColor rgb="FFFA9A90"/>
        </patternFill>
      </fill>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ont>
        <color rgb="FFFF0000"/>
      </font>
    </dxf>
    <dxf>
      <fill>
        <patternFill>
          <bgColor theme="0" tint="-0.14996795556505021"/>
        </patternFill>
      </fill>
    </dxf>
    <dxf>
      <fill>
        <patternFill>
          <bgColor theme="7" tint="0.79998168889431442"/>
        </patternFill>
      </fill>
    </dxf>
    <dxf>
      <font>
        <color rgb="FFFF0000"/>
      </font>
    </dxf>
  </dxfs>
  <tableStyles count="0" defaultTableStyle="TableStyleMedium2" defaultPivotStyle="PivotStyleLight16"/>
  <colors>
    <mruColors>
      <color rgb="FFDBA7FF"/>
      <color rgb="FFFA9A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Jobs</a:t>
            </a:r>
          </a:p>
        </c:rich>
      </c:tx>
      <c:layout>
        <c:manualLayout>
          <c:xMode val="edge"/>
          <c:yMode val="edge"/>
          <c:x val="0.36541433850602961"/>
          <c:y val="4.00801603206412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57548805769706"/>
          <c:y val="0.24087420661949852"/>
          <c:w val="0.83298210191237032"/>
          <c:h val="0.45991063411121952"/>
        </c:manualLayout>
      </c:layout>
      <c:barChart>
        <c:barDir val="bar"/>
        <c:grouping val="stacked"/>
        <c:varyColors val="0"/>
        <c:ser>
          <c:idx val="0"/>
          <c:order val="0"/>
          <c:tx>
            <c:strRef>
              <c:f>Output!$P$9</c:f>
              <c:strCache>
                <c:ptCount val="1"/>
                <c:pt idx="0">
                  <c:v>Direct</c:v>
                </c:pt>
              </c:strCache>
            </c:strRef>
          </c:tx>
          <c:spPr>
            <a:solidFill>
              <a:schemeClr val="accent1"/>
            </a:solidFill>
            <a:ln>
              <a:noFill/>
            </a:ln>
            <a:effectLst/>
          </c:spPr>
          <c:invertIfNegative val="0"/>
          <c:cat>
            <c:strRef>
              <c:f>Output!$Q$8:$R$8</c:f>
              <c:strCache>
                <c:ptCount val="2"/>
                <c:pt idx="0">
                  <c:v>Ongoing</c:v>
                </c:pt>
                <c:pt idx="1">
                  <c:v>Temporary</c:v>
                </c:pt>
              </c:strCache>
            </c:strRef>
          </c:cat>
          <c:val>
            <c:numRef>
              <c:f>Output!$Q$9:$R$9</c:f>
              <c:numCache>
                <c:formatCode>0</c:formatCode>
                <c:ptCount val="2"/>
                <c:pt idx="0">
                  <c:v>6</c:v>
                </c:pt>
                <c:pt idx="1">
                  <c:v>1.632773552229603</c:v>
                </c:pt>
              </c:numCache>
            </c:numRef>
          </c:val>
          <c:extLst>
            <c:ext xmlns:c16="http://schemas.microsoft.com/office/drawing/2014/chart" uri="{C3380CC4-5D6E-409C-BE32-E72D297353CC}">
              <c16:uniqueId val="{00000000-F681-4572-A113-F3332DE7E520}"/>
            </c:ext>
          </c:extLst>
        </c:ser>
        <c:ser>
          <c:idx val="1"/>
          <c:order val="1"/>
          <c:tx>
            <c:strRef>
              <c:f>Output!$P$10</c:f>
              <c:strCache>
                <c:ptCount val="1"/>
                <c:pt idx="0">
                  <c:v>Indirect</c:v>
                </c:pt>
              </c:strCache>
            </c:strRef>
          </c:tx>
          <c:spPr>
            <a:solidFill>
              <a:schemeClr val="accent2"/>
            </a:solidFill>
            <a:ln>
              <a:noFill/>
            </a:ln>
            <a:effectLst/>
          </c:spPr>
          <c:invertIfNegative val="0"/>
          <c:cat>
            <c:strRef>
              <c:f>Output!$Q$8:$R$8</c:f>
              <c:strCache>
                <c:ptCount val="2"/>
                <c:pt idx="0">
                  <c:v>Ongoing</c:v>
                </c:pt>
                <c:pt idx="1">
                  <c:v>Temporary</c:v>
                </c:pt>
              </c:strCache>
            </c:strRef>
          </c:cat>
          <c:val>
            <c:numRef>
              <c:f>Output!$Q$10:$R$10</c:f>
              <c:numCache>
                <c:formatCode>0</c:formatCode>
                <c:ptCount val="2"/>
                <c:pt idx="0">
                  <c:v>1.168486833075</c:v>
                </c:pt>
                <c:pt idx="1">
                  <c:v>0.47680206162894534</c:v>
                </c:pt>
              </c:numCache>
            </c:numRef>
          </c:val>
          <c:extLst>
            <c:ext xmlns:c16="http://schemas.microsoft.com/office/drawing/2014/chart" uri="{C3380CC4-5D6E-409C-BE32-E72D297353CC}">
              <c16:uniqueId val="{00000001-F681-4572-A113-F3332DE7E520}"/>
            </c:ext>
          </c:extLst>
        </c:ser>
        <c:dLbls>
          <c:showLegendKey val="0"/>
          <c:showVal val="0"/>
          <c:showCatName val="0"/>
          <c:showSerName val="0"/>
          <c:showPercent val="0"/>
          <c:showBubbleSize val="0"/>
        </c:dLbls>
        <c:gapWidth val="150"/>
        <c:overlap val="100"/>
        <c:axId val="1260045440"/>
        <c:axId val="948702608"/>
      </c:barChart>
      <c:catAx>
        <c:axId val="1260045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48702608"/>
        <c:crosses val="autoZero"/>
        <c:auto val="1"/>
        <c:lblAlgn val="ctr"/>
        <c:lblOffset val="100"/>
        <c:noMultiLvlLbl val="0"/>
      </c:catAx>
      <c:valAx>
        <c:axId val="9487026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004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Earnings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1980715917796464"/>
          <c:y val="0.23259660125173243"/>
          <c:w val="0.69042455357366395"/>
          <c:h val="0.49987490795712258"/>
        </c:manualLayout>
      </c:layout>
      <c:barChart>
        <c:barDir val="bar"/>
        <c:grouping val="stacked"/>
        <c:varyColors val="0"/>
        <c:ser>
          <c:idx val="0"/>
          <c:order val="0"/>
          <c:tx>
            <c:strRef>
              <c:f>Output!$P$13</c:f>
              <c:strCache>
                <c:ptCount val="1"/>
                <c:pt idx="0">
                  <c:v>Direct</c:v>
                </c:pt>
              </c:strCache>
            </c:strRef>
          </c:tx>
          <c:spPr>
            <a:solidFill>
              <a:schemeClr val="accent1"/>
            </a:solidFill>
            <a:ln>
              <a:noFill/>
            </a:ln>
            <a:effectLst/>
          </c:spPr>
          <c:invertIfNegative val="0"/>
          <c:cat>
            <c:strRef>
              <c:f>Output!$Q$12:$R$12</c:f>
              <c:strCache>
                <c:ptCount val="2"/>
                <c:pt idx="0">
                  <c:v>Ongoing</c:v>
                </c:pt>
                <c:pt idx="1">
                  <c:v>Temporary</c:v>
                </c:pt>
              </c:strCache>
            </c:strRef>
          </c:cat>
          <c:val>
            <c:numRef>
              <c:f>Output!$Q$13:$R$13</c:f>
              <c:numCache>
                <c:formatCode>"$"#,##0</c:formatCode>
                <c:ptCount val="2"/>
                <c:pt idx="0">
                  <c:v>4887314.2155577727</c:v>
                </c:pt>
                <c:pt idx="1">
                  <c:v>121567.22901751829</c:v>
                </c:pt>
              </c:numCache>
            </c:numRef>
          </c:val>
          <c:extLst>
            <c:ext xmlns:c16="http://schemas.microsoft.com/office/drawing/2014/chart" uri="{C3380CC4-5D6E-409C-BE32-E72D297353CC}">
              <c16:uniqueId val="{00000000-194A-438E-83BF-9D1B372A66B3}"/>
            </c:ext>
          </c:extLst>
        </c:ser>
        <c:ser>
          <c:idx val="1"/>
          <c:order val="1"/>
          <c:tx>
            <c:strRef>
              <c:f>Output!$P$14</c:f>
              <c:strCache>
                <c:ptCount val="1"/>
                <c:pt idx="0">
                  <c:v>Indirect</c:v>
                </c:pt>
              </c:strCache>
            </c:strRef>
          </c:tx>
          <c:spPr>
            <a:solidFill>
              <a:schemeClr val="accent2"/>
            </a:solidFill>
            <a:ln>
              <a:noFill/>
            </a:ln>
            <a:effectLst/>
          </c:spPr>
          <c:invertIfNegative val="0"/>
          <c:cat>
            <c:strRef>
              <c:f>Output!$Q$12:$R$12</c:f>
              <c:strCache>
                <c:ptCount val="2"/>
                <c:pt idx="0">
                  <c:v>Ongoing</c:v>
                </c:pt>
                <c:pt idx="1">
                  <c:v>Temporary</c:v>
                </c:pt>
              </c:strCache>
            </c:strRef>
          </c:cat>
          <c:val>
            <c:numRef>
              <c:f>Output!$Q$14:$R$14</c:f>
              <c:numCache>
                <c:formatCode>"$"#,##0</c:formatCode>
                <c:ptCount val="2"/>
                <c:pt idx="0">
                  <c:v>674377.17959093803</c:v>
                </c:pt>
                <c:pt idx="1">
                  <c:v>23802.00968519914</c:v>
                </c:pt>
              </c:numCache>
            </c:numRef>
          </c:val>
          <c:extLst>
            <c:ext xmlns:c16="http://schemas.microsoft.com/office/drawing/2014/chart" uri="{C3380CC4-5D6E-409C-BE32-E72D297353CC}">
              <c16:uniqueId val="{00000001-194A-438E-83BF-9D1B372A66B3}"/>
            </c:ext>
          </c:extLst>
        </c:ser>
        <c:dLbls>
          <c:showLegendKey val="0"/>
          <c:showVal val="0"/>
          <c:showCatName val="0"/>
          <c:showSerName val="0"/>
          <c:showPercent val="0"/>
          <c:showBubbleSize val="0"/>
        </c:dLbls>
        <c:gapWidth val="150"/>
        <c:overlap val="100"/>
        <c:axId val="1260045440"/>
        <c:axId val="948702608"/>
      </c:barChart>
      <c:catAx>
        <c:axId val="1260045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702608"/>
        <c:crosses val="autoZero"/>
        <c:auto val="1"/>
        <c:lblAlgn val="ctr"/>
        <c:lblOffset val="100"/>
        <c:noMultiLvlLbl val="0"/>
      </c:catAx>
      <c:valAx>
        <c:axId val="948702608"/>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126004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r>
              <a:rPr lang="en-US"/>
              <a:t>Net Benefits</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title>
    <c:autoTitleDeleted val="0"/>
    <c:plotArea>
      <c:layout/>
      <c:barChart>
        <c:barDir val="col"/>
        <c:grouping val="clustered"/>
        <c:varyColors val="0"/>
        <c:ser>
          <c:idx val="0"/>
          <c:order val="0"/>
          <c:tx>
            <c:strRef>
              <c:f>Calculations!$AX$208</c:f>
              <c:strCache>
                <c:ptCount val="1"/>
                <c:pt idx="0">
                  <c:v>Benefits</c:v>
                </c:pt>
              </c:strCache>
            </c:strRef>
          </c:tx>
          <c:spPr>
            <a:solidFill>
              <a:schemeClr val="accent1"/>
            </a:solidFill>
            <a:ln>
              <a:noFill/>
            </a:ln>
            <a:effectLst/>
          </c:spPr>
          <c:invertIfNegative val="0"/>
          <c:cat>
            <c:strRef>
              <c:extLst>
                <c:ext xmlns:c15="http://schemas.microsoft.com/office/drawing/2012/chart" uri="{02D57815-91ED-43cb-92C2-25804820EDAC}">
                  <c15:fullRef>
                    <c15:sqref>Calculations!$AW$209:$AW$224</c15:sqref>
                  </c15:fullRef>
                </c:ext>
              </c:extLst>
              <c:f>Calculations!$AW$209:$AW$219</c:f>
              <c:strCache>
                <c:ptCount val="11"/>
                <c:pt idx="0">
                  <c:v>Construction</c:v>
                </c:pt>
                <c:pt idx="1">
                  <c:v>Year 1</c:v>
                </c:pt>
                <c:pt idx="2">
                  <c:v>Year 2</c:v>
                </c:pt>
                <c:pt idx="3">
                  <c:v>Year 3</c:v>
                </c:pt>
                <c:pt idx="4">
                  <c:v>Year 4</c:v>
                </c:pt>
                <c:pt idx="5">
                  <c:v>Year 5</c:v>
                </c:pt>
                <c:pt idx="6">
                  <c:v>Year 6</c:v>
                </c:pt>
                <c:pt idx="7">
                  <c:v>Year 7</c:v>
                </c:pt>
                <c:pt idx="8">
                  <c:v>Year 8</c:v>
                </c:pt>
                <c:pt idx="9">
                  <c:v>Year 9</c:v>
                </c:pt>
                <c:pt idx="10">
                  <c:v>Year 10</c:v>
                </c:pt>
              </c:strCache>
            </c:strRef>
          </c:cat>
          <c:val>
            <c:numRef>
              <c:extLst>
                <c:ext xmlns:c15="http://schemas.microsoft.com/office/drawing/2012/chart" uri="{02D57815-91ED-43cb-92C2-25804820EDAC}">
                  <c15:fullRef>
                    <c15:sqref>Calculations!$AX$209:$AX$224</c15:sqref>
                  </c15:fullRef>
                </c:ext>
              </c:extLst>
              <c:f>Calculations!$AX$209:$AX$219</c:f>
              <c:numCache>
                <c:formatCode>"$"#,##0</c:formatCode>
                <c:ptCount val="11"/>
                <c:pt idx="0">
                  <c:v>153946.02378617774</c:v>
                </c:pt>
                <c:pt idx="1">
                  <c:v>204871.48108490312</c:v>
                </c:pt>
                <c:pt idx="2">
                  <c:v>409742.96216980624</c:v>
                </c:pt>
                <c:pt idx="3">
                  <c:v>614614.44325470924</c:v>
                </c:pt>
                <c:pt idx="4">
                  <c:v>626906.73211980355</c:v>
                </c:pt>
                <c:pt idx="5">
                  <c:v>639444.86676219944</c:v>
                </c:pt>
                <c:pt idx="6">
                  <c:v>652233.76409744367</c:v>
                </c:pt>
                <c:pt idx="7">
                  <c:v>665278.43937939254</c:v>
                </c:pt>
                <c:pt idx="8">
                  <c:v>678584.00816698023</c:v>
                </c:pt>
                <c:pt idx="9">
                  <c:v>692155.68833031983</c:v>
                </c:pt>
                <c:pt idx="10">
                  <c:v>705998.80209692626</c:v>
                </c:pt>
              </c:numCache>
            </c:numRef>
          </c:val>
          <c:extLst>
            <c:ext xmlns:c16="http://schemas.microsoft.com/office/drawing/2014/chart" uri="{C3380CC4-5D6E-409C-BE32-E72D297353CC}">
              <c16:uniqueId val="{00000000-FF64-4BC5-80C4-C653FD330EE5}"/>
            </c:ext>
          </c:extLst>
        </c:ser>
        <c:ser>
          <c:idx val="1"/>
          <c:order val="1"/>
          <c:tx>
            <c:strRef>
              <c:f>Calculations!$AY$208</c:f>
              <c:strCache>
                <c:ptCount val="1"/>
                <c:pt idx="0">
                  <c:v>Costs</c:v>
                </c:pt>
              </c:strCache>
            </c:strRef>
          </c:tx>
          <c:spPr>
            <a:solidFill>
              <a:schemeClr val="accent2"/>
            </a:solidFill>
            <a:ln>
              <a:noFill/>
            </a:ln>
            <a:effectLst/>
          </c:spPr>
          <c:invertIfNegative val="0"/>
          <c:cat>
            <c:strRef>
              <c:extLst>
                <c:ext xmlns:c15="http://schemas.microsoft.com/office/drawing/2012/chart" uri="{02D57815-91ED-43cb-92C2-25804820EDAC}">
                  <c15:fullRef>
                    <c15:sqref>Calculations!$AW$209:$AW$224</c15:sqref>
                  </c15:fullRef>
                </c:ext>
              </c:extLst>
              <c:f>Calculations!$AW$209:$AW$219</c:f>
              <c:strCache>
                <c:ptCount val="11"/>
                <c:pt idx="0">
                  <c:v>Construction</c:v>
                </c:pt>
                <c:pt idx="1">
                  <c:v>Year 1</c:v>
                </c:pt>
                <c:pt idx="2">
                  <c:v>Year 2</c:v>
                </c:pt>
                <c:pt idx="3">
                  <c:v>Year 3</c:v>
                </c:pt>
                <c:pt idx="4">
                  <c:v>Year 4</c:v>
                </c:pt>
                <c:pt idx="5">
                  <c:v>Year 5</c:v>
                </c:pt>
                <c:pt idx="6">
                  <c:v>Year 6</c:v>
                </c:pt>
                <c:pt idx="7">
                  <c:v>Year 7</c:v>
                </c:pt>
                <c:pt idx="8">
                  <c:v>Year 8</c:v>
                </c:pt>
                <c:pt idx="9">
                  <c:v>Year 9</c:v>
                </c:pt>
                <c:pt idx="10">
                  <c:v>Year 10</c:v>
                </c:pt>
              </c:strCache>
            </c:strRef>
          </c:cat>
          <c:val>
            <c:numRef>
              <c:extLst>
                <c:ext xmlns:c15="http://schemas.microsoft.com/office/drawing/2012/chart" uri="{02D57815-91ED-43cb-92C2-25804820EDAC}">
                  <c15:fullRef>
                    <c15:sqref>Calculations!$AY$209:$AY$224</c15:sqref>
                  </c15:fullRef>
                </c:ext>
              </c:extLst>
              <c:f>Calculations!$AY$209:$AY$219</c:f>
              <c:numCache>
                <c:formatCode>"$"#,##0</c:formatCode>
                <c:ptCount val="11"/>
                <c:pt idx="0">
                  <c:v>-32000</c:v>
                </c:pt>
                <c:pt idx="1">
                  <c:v>-16800</c:v>
                </c:pt>
                <c:pt idx="2">
                  <c:v>-17136</c:v>
                </c:pt>
                <c:pt idx="3">
                  <c:v>-17478.540000000008</c:v>
                </c:pt>
                <c:pt idx="4">
                  <c:v>-17828.770799999998</c:v>
                </c:pt>
                <c:pt idx="5">
                  <c:v>-18184.866215999995</c:v>
                </c:pt>
                <c:pt idx="6">
                  <c:v>-15189.023540319991</c:v>
                </c:pt>
                <c:pt idx="7">
                  <c:v>-12199.464011126402</c:v>
                </c:pt>
                <c:pt idx="8">
                  <c:v>-9217.4332913489197</c:v>
                </c:pt>
                <c:pt idx="9">
                  <c:v>-6244.2019571759156</c:v>
                </c:pt>
                <c:pt idx="10">
                  <c:v>-4957.0659963194339</c:v>
                </c:pt>
              </c:numCache>
            </c:numRef>
          </c:val>
          <c:extLst>
            <c:ext xmlns:c16="http://schemas.microsoft.com/office/drawing/2014/chart" uri="{C3380CC4-5D6E-409C-BE32-E72D297353CC}">
              <c16:uniqueId val="{00000001-FF64-4BC5-80C4-C653FD330EE5}"/>
            </c:ext>
          </c:extLst>
        </c:ser>
        <c:dLbls>
          <c:showLegendKey val="0"/>
          <c:showVal val="0"/>
          <c:showCatName val="0"/>
          <c:showSerName val="0"/>
          <c:showPercent val="0"/>
          <c:showBubbleSize val="0"/>
        </c:dLbls>
        <c:gapWidth val="88"/>
        <c:overlap val="100"/>
        <c:axId val="823072303"/>
        <c:axId val="674177359"/>
      </c:barChart>
      <c:lineChart>
        <c:grouping val="standard"/>
        <c:varyColors val="0"/>
        <c:ser>
          <c:idx val="2"/>
          <c:order val="2"/>
          <c:tx>
            <c:strRef>
              <c:f>Calculations!$AZ$208</c:f>
              <c:strCache>
                <c:ptCount val="1"/>
                <c:pt idx="0">
                  <c:v>Net Benefits</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Calculations!$AW$209:$AW$224</c15:sqref>
                  </c15:fullRef>
                </c:ext>
              </c:extLst>
              <c:f>Calculations!$AW$209:$AW$219</c:f>
              <c:strCache>
                <c:ptCount val="11"/>
                <c:pt idx="0">
                  <c:v>Construction</c:v>
                </c:pt>
                <c:pt idx="1">
                  <c:v>Year 1</c:v>
                </c:pt>
                <c:pt idx="2">
                  <c:v>Year 2</c:v>
                </c:pt>
                <c:pt idx="3">
                  <c:v>Year 3</c:v>
                </c:pt>
                <c:pt idx="4">
                  <c:v>Year 4</c:v>
                </c:pt>
                <c:pt idx="5">
                  <c:v>Year 5</c:v>
                </c:pt>
                <c:pt idx="6">
                  <c:v>Year 6</c:v>
                </c:pt>
                <c:pt idx="7">
                  <c:v>Year 7</c:v>
                </c:pt>
                <c:pt idx="8">
                  <c:v>Year 8</c:v>
                </c:pt>
                <c:pt idx="9">
                  <c:v>Year 9</c:v>
                </c:pt>
                <c:pt idx="10">
                  <c:v>Year 10</c:v>
                </c:pt>
              </c:strCache>
            </c:strRef>
          </c:cat>
          <c:val>
            <c:numRef>
              <c:extLst>
                <c:ext xmlns:c15="http://schemas.microsoft.com/office/drawing/2012/chart" uri="{02D57815-91ED-43cb-92C2-25804820EDAC}">
                  <c15:fullRef>
                    <c15:sqref>Calculations!$AZ$209:$AZ$224</c15:sqref>
                  </c15:fullRef>
                </c:ext>
              </c:extLst>
              <c:f>Calculations!$AZ$209:$AZ$219</c:f>
              <c:numCache>
                <c:formatCode>"$"#,##0</c:formatCode>
                <c:ptCount val="11"/>
                <c:pt idx="0">
                  <c:v>121946.02378617774</c:v>
                </c:pt>
                <c:pt idx="1">
                  <c:v>188071.48108490312</c:v>
                </c:pt>
                <c:pt idx="2">
                  <c:v>392606.96216980624</c:v>
                </c:pt>
                <c:pt idx="3">
                  <c:v>597135.90325470921</c:v>
                </c:pt>
                <c:pt idx="4">
                  <c:v>609077.96131980349</c:v>
                </c:pt>
                <c:pt idx="5">
                  <c:v>621260.0005461995</c:v>
                </c:pt>
                <c:pt idx="6">
                  <c:v>637044.74055712367</c:v>
                </c:pt>
                <c:pt idx="7">
                  <c:v>653078.97536826611</c:v>
                </c:pt>
                <c:pt idx="8">
                  <c:v>669366.57487563137</c:v>
                </c:pt>
                <c:pt idx="9">
                  <c:v>685911.48637314397</c:v>
                </c:pt>
                <c:pt idx="10">
                  <c:v>701041.73610060685</c:v>
                </c:pt>
              </c:numCache>
            </c:numRef>
          </c:val>
          <c:smooth val="0"/>
          <c:extLst>
            <c:ext xmlns:c16="http://schemas.microsoft.com/office/drawing/2014/chart" uri="{C3380CC4-5D6E-409C-BE32-E72D297353CC}">
              <c16:uniqueId val="{00000002-FF64-4BC5-80C4-C653FD330EE5}"/>
            </c:ext>
          </c:extLst>
        </c:ser>
        <c:dLbls>
          <c:showLegendKey val="0"/>
          <c:showVal val="0"/>
          <c:showCatName val="0"/>
          <c:showSerName val="0"/>
          <c:showPercent val="0"/>
          <c:showBubbleSize val="0"/>
        </c:dLbls>
        <c:marker val="1"/>
        <c:smooth val="0"/>
        <c:axId val="823072303"/>
        <c:axId val="674177359"/>
      </c:lineChart>
      <c:catAx>
        <c:axId val="8230723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b" anchorCtr="0"/>
          <a:lstStyle/>
          <a:p>
            <a:pPr>
              <a:defRPr sz="8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crossAx val="674177359"/>
        <c:crosses val="autoZero"/>
        <c:auto val="1"/>
        <c:lblAlgn val="ctr"/>
        <c:lblOffset val="100"/>
        <c:noMultiLvlLbl val="0"/>
      </c:catAx>
      <c:valAx>
        <c:axId val="67417735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crossAx val="8230723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Segoe UI Semilight" panose="020B0402040204020203" pitchFamily="34" charset="0"/>
          <a:cs typeface="Segoe UI Semilight" panose="020B0402040204020203"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2.jpeg"/><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66554</xdr:colOff>
      <xdr:row>48</xdr:row>
      <xdr:rowOff>74173</xdr:rowOff>
    </xdr:from>
    <xdr:to>
      <xdr:col>5</xdr:col>
      <xdr:colOff>109173</xdr:colOff>
      <xdr:row>61</xdr:row>
      <xdr:rowOff>70363</xdr:rowOff>
    </xdr:to>
    <xdr:graphicFrame macro="">
      <xdr:nvGraphicFramePr>
        <xdr:cNvPr id="3" name="Chart 2">
          <a:extLst>
            <a:ext uri="{FF2B5EF4-FFF2-40B4-BE49-F238E27FC236}">
              <a16:creationId xmlns:a16="http://schemas.microsoft.com/office/drawing/2014/main" id="{F04203E7-FCE7-4FA5-BD8B-D94ACFC269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233362</xdr:colOff>
      <xdr:row>48</xdr:row>
      <xdr:rowOff>75811</xdr:rowOff>
    </xdr:from>
    <xdr:to>
      <xdr:col>9</xdr:col>
      <xdr:colOff>504825</xdr:colOff>
      <xdr:row>61</xdr:row>
      <xdr:rowOff>95250</xdr:rowOff>
    </xdr:to>
    <xdr:graphicFrame macro="">
      <xdr:nvGraphicFramePr>
        <xdr:cNvPr id="4" name="Chart 3">
          <a:extLst>
            <a:ext uri="{FF2B5EF4-FFF2-40B4-BE49-F238E27FC236}">
              <a16:creationId xmlns:a16="http://schemas.microsoft.com/office/drawing/2014/main" id="{5643B4CA-9376-47F8-8EC0-B477337CC5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198119</xdr:colOff>
      <xdr:row>27</xdr:row>
      <xdr:rowOff>111222</xdr:rowOff>
    </xdr:from>
    <xdr:to>
      <xdr:col>9</xdr:col>
      <xdr:colOff>485481</xdr:colOff>
      <xdr:row>45</xdr:row>
      <xdr:rowOff>125095</xdr:rowOff>
    </xdr:to>
    <xdr:graphicFrame macro="">
      <xdr:nvGraphicFramePr>
        <xdr:cNvPr id="6" name="Chart 5">
          <a:extLst>
            <a:ext uri="{FF2B5EF4-FFF2-40B4-BE49-F238E27FC236}">
              <a16:creationId xmlns:a16="http://schemas.microsoft.com/office/drawing/2014/main" id="{65BB7663-4297-46CA-A42A-3EF427E50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783406</xdr:colOff>
      <xdr:row>1</xdr:row>
      <xdr:rowOff>140686</xdr:rowOff>
    </xdr:from>
    <xdr:to>
      <xdr:col>9</xdr:col>
      <xdr:colOff>625304</xdr:colOff>
      <xdr:row>3</xdr:row>
      <xdr:rowOff>92878</xdr:rowOff>
    </xdr:to>
    <xdr:pic>
      <xdr:nvPicPr>
        <xdr:cNvPr id="16" name="Picture 15">
          <a:extLst>
            <a:ext uri="{FF2B5EF4-FFF2-40B4-BE49-F238E27FC236}">
              <a16:creationId xmlns:a16="http://schemas.microsoft.com/office/drawing/2014/main" id="{763FC63A-BA0C-4EB9-9036-FD5E5178599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387281" y="283561"/>
          <a:ext cx="1546873" cy="396692"/>
        </a:xfrm>
        <a:prstGeom prst="rect">
          <a:avLst/>
        </a:prstGeom>
      </xdr:spPr>
    </xdr:pic>
    <xdr:clientData/>
  </xdr:twoCellAnchor>
  <xdr:twoCellAnchor editAs="oneCell">
    <xdr:from>
      <xdr:col>7</xdr:col>
      <xdr:colOff>770394</xdr:colOff>
      <xdr:row>65</xdr:row>
      <xdr:rowOff>34428</xdr:rowOff>
    </xdr:from>
    <xdr:to>
      <xdr:col>9</xdr:col>
      <xdr:colOff>608482</xdr:colOff>
      <xdr:row>67</xdr:row>
      <xdr:rowOff>469</xdr:rowOff>
    </xdr:to>
    <xdr:pic>
      <xdr:nvPicPr>
        <xdr:cNvPr id="8" name="Picture 7">
          <a:extLst>
            <a:ext uri="{FF2B5EF4-FFF2-40B4-BE49-F238E27FC236}">
              <a16:creationId xmlns:a16="http://schemas.microsoft.com/office/drawing/2014/main" id="{712E26CE-147B-4BC2-A2DE-A2021B166DC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360584" y="10669583"/>
          <a:ext cx="1546019" cy="388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yserda.ny.gov/All-Programs/NY-Sun/Solar-Data-Maps/Statewide-Distributed-Solar-Projects" TargetMode="External"/><Relationship Id="rId1" Type="http://schemas.openxmlformats.org/officeDocument/2006/relationships/hyperlink" Target="https://www.census.gov/naic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4056-9BB4-4C19-B6AC-B09BFC0F9C6D}">
  <dimension ref="A1:U229"/>
  <sheetViews>
    <sheetView showGridLines="0" topLeftCell="A103" zoomScaleNormal="100" zoomScaleSheetLayoutView="100" workbookViewId="0">
      <selection activeCell="D92" sqref="D92"/>
    </sheetView>
  </sheetViews>
  <sheetFormatPr defaultColWidth="11.33203125" defaultRowHeight="11.4" x14ac:dyDescent="0.25"/>
  <cols>
    <col min="1" max="1" width="2.6640625" style="30" customWidth="1"/>
    <col min="2" max="2" width="27" style="30" customWidth="1"/>
    <col min="3" max="3" width="10.5546875" style="30" customWidth="1"/>
    <col min="4" max="4" width="9" style="30" customWidth="1"/>
    <col min="5" max="5" width="17.109375" style="30" customWidth="1"/>
    <col min="6" max="6" width="15.33203125" style="30" customWidth="1"/>
    <col min="7" max="7" width="13.6640625" style="30" customWidth="1"/>
    <col min="8" max="8" width="11.33203125" style="30"/>
    <col min="9" max="9" width="5.6640625" style="30" customWidth="1"/>
    <col min="10" max="10" width="15.6640625" style="30" customWidth="1"/>
    <col min="11" max="11" width="2" style="30" customWidth="1"/>
    <col min="12" max="12" width="16.33203125" style="30" customWidth="1"/>
    <col min="13" max="13" width="14.5546875" style="30" customWidth="1"/>
    <col min="14" max="18" width="11.33203125" style="30"/>
    <col min="19" max="19" width="11.33203125" style="31"/>
    <col min="20" max="16384" width="11.33203125" style="30"/>
  </cols>
  <sheetData>
    <row r="1" spans="2:17" ht="23.4" customHeight="1" x14ac:dyDescent="0.45">
      <c r="B1" s="369" t="s">
        <v>1142</v>
      </c>
      <c r="C1" s="369"/>
      <c r="D1" s="369"/>
      <c r="E1" s="369"/>
      <c r="F1" s="369"/>
      <c r="G1" s="369"/>
      <c r="H1" s="369"/>
    </row>
    <row r="2" spans="2:17" ht="15" x14ac:dyDescent="0.25">
      <c r="C2" s="324" t="s">
        <v>2253</v>
      </c>
      <c r="D2" s="324"/>
      <c r="E2" s="324"/>
      <c r="F2" s="324"/>
      <c r="G2" s="324"/>
      <c r="H2" s="324"/>
    </row>
    <row r="3" spans="2:17" x14ac:dyDescent="0.25">
      <c r="B3" s="238" t="s">
        <v>29</v>
      </c>
      <c r="C3" s="373">
        <v>45502</v>
      </c>
      <c r="D3" s="374"/>
      <c r="E3" s="239"/>
      <c r="F3" s="239"/>
    </row>
    <row r="4" spans="2:17" ht="11.4" customHeight="1" x14ac:dyDescent="0.25">
      <c r="B4" s="238" t="s">
        <v>30</v>
      </c>
      <c r="C4" s="352" t="s">
        <v>2254</v>
      </c>
      <c r="D4" s="353"/>
      <c r="E4" s="353"/>
      <c r="F4" s="354"/>
      <c r="G4" s="370"/>
      <c r="H4" s="371"/>
      <c r="I4" s="371"/>
      <c r="J4" s="371"/>
    </row>
    <row r="5" spans="2:17" ht="11.4" customHeight="1" x14ac:dyDescent="0.25">
      <c r="B5" s="238" t="s">
        <v>31</v>
      </c>
      <c r="C5" s="352" t="s">
        <v>2255</v>
      </c>
      <c r="D5" s="353"/>
      <c r="E5" s="353"/>
      <c r="F5" s="354"/>
      <c r="G5" s="370"/>
      <c r="H5" s="371"/>
      <c r="I5" s="371"/>
      <c r="J5" s="371"/>
    </row>
    <row r="7" spans="2:17" x14ac:dyDescent="0.25">
      <c r="B7" s="350" t="s">
        <v>1088</v>
      </c>
      <c r="C7" s="351"/>
      <c r="D7" s="351"/>
      <c r="E7" s="351"/>
      <c r="F7" s="351"/>
      <c r="G7" s="351"/>
      <c r="H7" s="351"/>
      <c r="J7" s="372"/>
      <c r="K7" s="339"/>
      <c r="L7" s="339"/>
      <c r="M7" s="339"/>
      <c r="N7" s="339"/>
      <c r="O7" s="339"/>
    </row>
    <row r="8" spans="2:17" x14ac:dyDescent="0.25">
      <c r="B8" s="3"/>
      <c r="C8" s="3"/>
      <c r="D8" s="3"/>
      <c r="E8" s="3"/>
      <c r="F8" s="3"/>
      <c r="G8" s="3"/>
      <c r="H8" s="3"/>
      <c r="J8" s="140"/>
      <c r="K8" s="140"/>
      <c r="L8" s="140"/>
      <c r="M8" s="140"/>
      <c r="N8" s="140"/>
      <c r="O8" s="140"/>
    </row>
    <row r="9" spans="2:17" x14ac:dyDescent="0.25">
      <c r="B9" s="357" t="s">
        <v>985</v>
      </c>
      <c r="C9" s="357"/>
      <c r="D9" s="357"/>
      <c r="E9" s="357"/>
      <c r="F9" s="357"/>
      <c r="G9" s="357"/>
      <c r="H9" s="3"/>
      <c r="O9" s="140"/>
    </row>
    <row r="10" spans="2:17" x14ac:dyDescent="0.25">
      <c r="B10" s="33" t="s">
        <v>985</v>
      </c>
      <c r="C10" s="32"/>
      <c r="D10" s="124" t="s">
        <v>987</v>
      </c>
      <c r="E10" s="32"/>
      <c r="F10" s="32"/>
      <c r="G10" s="32"/>
      <c r="H10" s="3"/>
      <c r="O10" s="140"/>
      <c r="Q10" s="31"/>
    </row>
    <row r="11" spans="2:17" x14ac:dyDescent="0.25">
      <c r="B11" s="3" t="s">
        <v>1103</v>
      </c>
      <c r="C11" s="32"/>
      <c r="D11" s="249">
        <v>432750</v>
      </c>
      <c r="E11" s="32"/>
      <c r="F11" s="32"/>
      <c r="G11" s="32"/>
      <c r="H11" s="32"/>
      <c r="O11" s="140"/>
    </row>
    <row r="12" spans="2:17" x14ac:dyDescent="0.25">
      <c r="B12" s="33" t="s">
        <v>1298</v>
      </c>
      <c r="C12" s="33"/>
      <c r="D12" s="33"/>
      <c r="E12" s="32"/>
      <c r="F12" s="32"/>
      <c r="G12" s="32"/>
      <c r="H12" s="32"/>
      <c r="O12" s="140"/>
    </row>
    <row r="13" spans="2:17" x14ac:dyDescent="0.25">
      <c r="B13" s="32" t="s">
        <v>1084</v>
      </c>
      <c r="C13" s="32"/>
      <c r="D13" s="249">
        <v>402750</v>
      </c>
      <c r="E13" s="32"/>
      <c r="F13" s="32"/>
      <c r="G13" s="32"/>
      <c r="H13" s="32"/>
      <c r="J13" s="140"/>
      <c r="O13" s="140"/>
    </row>
    <row r="14" spans="2:17" x14ac:dyDescent="0.25">
      <c r="B14" s="225"/>
      <c r="C14" s="32"/>
      <c r="D14" s="32"/>
      <c r="E14" s="32"/>
      <c r="F14" s="32"/>
      <c r="G14" s="32"/>
      <c r="H14" s="32"/>
      <c r="J14" s="140"/>
      <c r="O14" s="140"/>
    </row>
    <row r="15" spans="2:17" ht="14.4" customHeight="1" x14ac:dyDescent="0.85">
      <c r="B15" s="355" t="s">
        <v>1095</v>
      </c>
      <c r="C15" s="355"/>
      <c r="D15" s="355"/>
      <c r="E15" s="355"/>
      <c r="F15" s="355"/>
      <c r="G15" s="355"/>
      <c r="H15" s="32"/>
      <c r="J15" s="358" t="s">
        <v>1116</v>
      </c>
      <c r="K15" s="358"/>
      <c r="L15" s="358"/>
      <c r="M15" s="358"/>
      <c r="N15" s="237"/>
      <c r="O15" s="237"/>
    </row>
    <row r="16" spans="2:17" x14ac:dyDescent="0.25">
      <c r="B16" s="226" t="s">
        <v>33</v>
      </c>
      <c r="C16" s="226"/>
      <c r="D16" s="226"/>
      <c r="E16" s="226" t="s">
        <v>32</v>
      </c>
      <c r="F16" s="227" t="s">
        <v>989</v>
      </c>
      <c r="G16" s="227" t="s">
        <v>990</v>
      </c>
      <c r="H16" s="3"/>
      <c r="J16" s="358"/>
      <c r="K16" s="358"/>
      <c r="L16" s="358"/>
      <c r="M16" s="358"/>
      <c r="O16" s="140"/>
    </row>
    <row r="17" spans="2:18" x14ac:dyDescent="0.25">
      <c r="B17" s="352" t="s">
        <v>26</v>
      </c>
      <c r="C17" s="353"/>
      <c r="D17" s="354"/>
      <c r="E17" s="329">
        <f>VLOOKUP(B17,Calculations!$B$6:$C$18,2,FALSE)</f>
        <v>236210</v>
      </c>
      <c r="F17" s="251">
        <v>1</v>
      </c>
      <c r="G17" s="327">
        <f>$D$13*F17</f>
        <v>402750</v>
      </c>
      <c r="H17" s="41"/>
      <c r="J17" s="358"/>
      <c r="K17" s="358"/>
      <c r="L17" s="358"/>
      <c r="M17" s="358"/>
      <c r="N17" s="140"/>
      <c r="O17" s="140"/>
    </row>
    <row r="18" spans="2:18" x14ac:dyDescent="0.25">
      <c r="B18" s="352" t="s">
        <v>986</v>
      </c>
      <c r="C18" s="353"/>
      <c r="D18" s="354"/>
      <c r="E18" s="329">
        <f>VLOOKUP(B18,Calculations!$B$6:$C$18,2,FALSE)</f>
        <v>0</v>
      </c>
      <c r="F18" s="251"/>
      <c r="G18" s="327">
        <f>$D$13*F18</f>
        <v>0</v>
      </c>
      <c r="H18" s="3"/>
      <c r="J18" s="358"/>
      <c r="K18" s="358"/>
      <c r="L18" s="358"/>
      <c r="M18" s="358"/>
      <c r="N18" s="140"/>
      <c r="O18" s="140"/>
    </row>
    <row r="19" spans="2:18" x14ac:dyDescent="0.25">
      <c r="B19" s="352" t="s">
        <v>986</v>
      </c>
      <c r="C19" s="353"/>
      <c r="D19" s="354"/>
      <c r="E19" s="329">
        <f>VLOOKUP(B19,Calculations!$B$6:$C$18,2,FALSE)</f>
        <v>0</v>
      </c>
      <c r="F19" s="251"/>
      <c r="G19" s="327">
        <f>$D$13*F19</f>
        <v>0</v>
      </c>
      <c r="H19" s="3"/>
      <c r="J19" s="358"/>
      <c r="K19" s="358"/>
      <c r="L19" s="358"/>
      <c r="M19" s="358"/>
    </row>
    <row r="20" spans="2:18" x14ac:dyDescent="0.25">
      <c r="B20" s="225" t="s">
        <v>1104</v>
      </c>
      <c r="C20" s="35"/>
      <c r="D20" s="32"/>
      <c r="E20" s="125" t="s">
        <v>1086</v>
      </c>
      <c r="F20" s="328">
        <f>SUM(F17:F19)</f>
        <v>1</v>
      </c>
      <c r="G20" s="34">
        <f>SUM(G17:G19)</f>
        <v>402750</v>
      </c>
      <c r="H20" s="126" t="s">
        <v>1087</v>
      </c>
      <c r="J20" s="358"/>
      <c r="K20" s="358"/>
      <c r="L20" s="358"/>
      <c r="M20" s="358"/>
    </row>
    <row r="21" spans="2:18" x14ac:dyDescent="0.25">
      <c r="B21" s="32"/>
      <c r="C21" s="35"/>
      <c r="D21" s="32"/>
      <c r="E21" s="32"/>
      <c r="F21" s="32"/>
      <c r="G21" s="32"/>
      <c r="H21" s="32"/>
      <c r="J21" s="358"/>
      <c r="K21" s="358"/>
      <c r="L21" s="358"/>
      <c r="M21" s="358"/>
    </row>
    <row r="22" spans="2:18" x14ac:dyDescent="0.25">
      <c r="C22" s="31"/>
      <c r="J22" s="302"/>
      <c r="K22" s="302"/>
      <c r="L22" s="302"/>
      <c r="M22" s="302"/>
    </row>
    <row r="23" spans="2:18" x14ac:dyDescent="0.25">
      <c r="C23" s="31"/>
      <c r="J23" s="302"/>
      <c r="K23" s="302"/>
      <c r="L23" s="302"/>
      <c r="M23" s="302"/>
    </row>
    <row r="24" spans="2:18" x14ac:dyDescent="0.25">
      <c r="B24" s="350" t="s">
        <v>1272</v>
      </c>
      <c r="C24" s="351"/>
      <c r="D24" s="351"/>
      <c r="E24" s="351"/>
      <c r="F24" s="351"/>
      <c r="G24" s="351"/>
      <c r="H24" s="351"/>
      <c r="J24" s="302"/>
      <c r="K24" s="302"/>
      <c r="L24" s="302"/>
      <c r="M24" s="302"/>
    </row>
    <row r="25" spans="2:18" x14ac:dyDescent="0.25">
      <c r="B25" s="303"/>
      <c r="C25" s="304"/>
      <c r="D25" s="303"/>
      <c r="E25" s="303"/>
      <c r="F25" s="303"/>
      <c r="G25" s="303"/>
      <c r="H25" s="303"/>
      <c r="J25" s="302"/>
      <c r="K25" s="302"/>
      <c r="L25" s="302"/>
      <c r="M25" s="302"/>
    </row>
    <row r="26" spans="2:18" ht="10.5" customHeight="1" x14ac:dyDescent="0.25">
      <c r="B26" s="357" t="s">
        <v>1274</v>
      </c>
      <c r="C26" s="357"/>
      <c r="D26" s="357"/>
      <c r="E26" s="357"/>
      <c r="F26" s="357"/>
      <c r="G26" s="357"/>
      <c r="H26" s="303"/>
      <c r="J26" s="349" t="s">
        <v>1279</v>
      </c>
      <c r="K26" s="349"/>
      <c r="L26" s="349"/>
      <c r="M26" s="349"/>
      <c r="O26" s="349" t="s">
        <v>1280</v>
      </c>
      <c r="P26" s="349"/>
      <c r="Q26" s="349"/>
      <c r="R26" s="349"/>
    </row>
    <row r="27" spans="2:18" x14ac:dyDescent="0.25">
      <c r="B27" s="32"/>
      <c r="C27" s="305"/>
      <c r="D27" s="32"/>
      <c r="E27" s="32"/>
      <c r="F27" s="32"/>
      <c r="G27" s="32"/>
      <c r="H27" s="32"/>
      <c r="J27" s="349"/>
      <c r="K27" s="349"/>
      <c r="L27" s="349"/>
      <c r="M27" s="349"/>
      <c r="O27" s="349"/>
      <c r="P27" s="349"/>
      <c r="Q27" s="349"/>
      <c r="R27" s="349"/>
    </row>
    <row r="28" spans="2:18" x14ac:dyDescent="0.25">
      <c r="B28" s="306" t="s">
        <v>1143</v>
      </c>
      <c r="C28" s="305"/>
      <c r="D28" s="32"/>
      <c r="E28" s="32"/>
      <c r="F28" s="32"/>
      <c r="G28" s="326"/>
      <c r="H28" s="32"/>
      <c r="J28" s="349"/>
      <c r="K28" s="349"/>
      <c r="L28" s="349"/>
      <c r="M28" s="349"/>
      <c r="O28" s="349"/>
      <c r="P28" s="349"/>
      <c r="Q28" s="349"/>
      <c r="R28" s="349"/>
    </row>
    <row r="29" spans="2:18" x14ac:dyDescent="0.25">
      <c r="B29" s="32" t="s">
        <v>34</v>
      </c>
      <c r="C29" s="344"/>
      <c r="D29" s="345"/>
      <c r="E29" s="346"/>
      <c r="F29" s="32"/>
      <c r="G29" s="321"/>
      <c r="H29" s="32"/>
      <c r="J29" s="349"/>
      <c r="K29" s="349"/>
      <c r="L29" s="349"/>
      <c r="M29" s="349"/>
      <c r="O29" s="349"/>
      <c r="P29" s="349"/>
      <c r="Q29" s="349"/>
      <c r="R29" s="349"/>
    </row>
    <row r="30" spans="2:18" x14ac:dyDescent="0.25">
      <c r="B30" s="32" t="s">
        <v>1144</v>
      </c>
      <c r="C30" s="331"/>
      <c r="D30" s="326"/>
      <c r="E30" s="32"/>
      <c r="F30" s="321">
        <f>IF(G30&gt;0,IF(C30&lt;0.5,"Enter Unit Count",0),0)</f>
        <v>0</v>
      </c>
      <c r="G30" s="325">
        <f>IF(C31="[Not Applicable]",0,1)</f>
        <v>0</v>
      </c>
      <c r="H30" s="32"/>
      <c r="J30" s="349"/>
      <c r="K30" s="349"/>
      <c r="L30" s="349"/>
      <c r="M30" s="349"/>
      <c r="O30" s="349"/>
      <c r="P30" s="349"/>
      <c r="Q30" s="349"/>
      <c r="R30" s="349"/>
    </row>
    <row r="31" spans="2:18" x14ac:dyDescent="0.25">
      <c r="B31" s="32" t="s">
        <v>1273</v>
      </c>
      <c r="C31" s="344" t="s">
        <v>986</v>
      </c>
      <c r="D31" s="346"/>
      <c r="E31" s="305"/>
      <c r="F31" s="321">
        <f>IF(C30&gt;0,IF(C31="[Not Applicable]","Select Target Income",0),0)</f>
        <v>0</v>
      </c>
      <c r="G31" s="32"/>
      <c r="H31" s="32"/>
      <c r="J31" s="349"/>
      <c r="K31" s="349"/>
      <c r="L31" s="349"/>
      <c r="M31" s="349"/>
      <c r="O31" s="349"/>
      <c r="P31" s="349"/>
      <c r="Q31" s="349"/>
      <c r="R31" s="349"/>
    </row>
    <row r="32" spans="2:18" x14ac:dyDescent="0.25">
      <c r="B32" s="32"/>
      <c r="C32" s="305"/>
      <c r="D32" s="32"/>
      <c r="E32" s="32"/>
      <c r="F32" s="32"/>
      <c r="G32" s="32"/>
      <c r="H32" s="32"/>
      <c r="J32" s="349"/>
      <c r="K32" s="349"/>
      <c r="L32" s="349"/>
      <c r="M32" s="349"/>
      <c r="O32" s="349"/>
      <c r="P32" s="349"/>
      <c r="Q32" s="349"/>
      <c r="R32" s="349"/>
    </row>
    <row r="33" spans="2:18" x14ac:dyDescent="0.25">
      <c r="B33" s="32"/>
      <c r="C33" s="305"/>
      <c r="D33" s="32"/>
      <c r="E33" s="32"/>
      <c r="F33" s="32"/>
      <c r="G33" s="32"/>
      <c r="H33" s="32"/>
      <c r="J33" s="349"/>
      <c r="K33" s="349"/>
      <c r="L33" s="349"/>
      <c r="M33" s="349"/>
      <c r="O33" s="349"/>
      <c r="P33" s="349"/>
      <c r="Q33" s="349"/>
      <c r="R33" s="349"/>
    </row>
    <row r="34" spans="2:18" x14ac:dyDescent="0.25">
      <c r="B34" s="306" t="s">
        <v>1155</v>
      </c>
      <c r="C34" s="305"/>
      <c r="D34" s="32"/>
      <c r="E34" s="32"/>
      <c r="F34" s="32"/>
      <c r="G34" s="32"/>
      <c r="H34" s="32"/>
      <c r="J34" s="349"/>
      <c r="K34" s="349"/>
      <c r="L34" s="349"/>
      <c r="M34" s="349"/>
      <c r="O34" s="349"/>
      <c r="P34" s="349"/>
      <c r="Q34" s="349"/>
      <c r="R34" s="349"/>
    </row>
    <row r="35" spans="2:18" x14ac:dyDescent="0.25">
      <c r="B35" s="32" t="s">
        <v>34</v>
      </c>
      <c r="C35" s="344"/>
      <c r="D35" s="345"/>
      <c r="E35" s="346"/>
      <c r="F35" s="32"/>
      <c r="G35" s="32"/>
      <c r="H35" s="32"/>
      <c r="J35" s="349"/>
      <c r="K35" s="349"/>
      <c r="L35" s="349"/>
      <c r="M35" s="349"/>
      <c r="O35" s="349"/>
      <c r="P35" s="349"/>
      <c r="Q35" s="349"/>
      <c r="R35" s="349"/>
    </row>
    <row r="36" spans="2:18" x14ac:dyDescent="0.25">
      <c r="B36" s="32" t="s">
        <v>1144</v>
      </c>
      <c r="C36" s="331"/>
      <c r="D36" s="326"/>
      <c r="E36" s="326"/>
      <c r="F36" s="321">
        <f>IF(G36&gt;0,IF(C36&lt;0.5,"Enter Unit Count",0),0)</f>
        <v>0</v>
      </c>
      <c r="G36" s="325">
        <f>IF(C37="[Not Applicable]",0,1)</f>
        <v>0</v>
      </c>
      <c r="H36" s="32"/>
      <c r="J36" s="349"/>
      <c r="K36" s="349"/>
      <c r="L36" s="349"/>
      <c r="M36" s="349"/>
      <c r="O36" s="349"/>
      <c r="P36" s="349"/>
      <c r="Q36" s="349"/>
      <c r="R36" s="349"/>
    </row>
    <row r="37" spans="2:18" x14ac:dyDescent="0.25">
      <c r="B37" s="32" t="s">
        <v>1273</v>
      </c>
      <c r="C37" s="344" t="s">
        <v>986</v>
      </c>
      <c r="D37" s="346"/>
      <c r="E37" s="332"/>
      <c r="F37" s="321">
        <f>IF(C36&gt;0,IF(C37="[Not Applicable]","Select Target Income",0),0)</f>
        <v>0</v>
      </c>
      <c r="G37" s="32"/>
      <c r="H37" s="32"/>
      <c r="J37" s="349"/>
      <c r="K37" s="349"/>
      <c r="L37" s="349"/>
      <c r="M37" s="349"/>
      <c r="O37" s="349"/>
      <c r="P37" s="349"/>
      <c r="Q37" s="349"/>
      <c r="R37" s="349"/>
    </row>
    <row r="38" spans="2:18" x14ac:dyDescent="0.25">
      <c r="B38" s="32"/>
      <c r="C38" s="305"/>
      <c r="D38" s="32"/>
      <c r="E38" s="32"/>
      <c r="F38" s="32"/>
      <c r="G38" s="32"/>
      <c r="H38" s="32"/>
      <c r="J38" s="349"/>
      <c r="K38" s="349"/>
      <c r="L38" s="349"/>
      <c r="M38" s="349"/>
      <c r="O38" s="349"/>
      <c r="P38" s="349"/>
      <c r="Q38" s="349"/>
      <c r="R38" s="349"/>
    </row>
    <row r="39" spans="2:18" x14ac:dyDescent="0.25">
      <c r="B39" s="32"/>
      <c r="C39" s="305"/>
      <c r="D39" s="32"/>
      <c r="E39" s="32"/>
      <c r="F39" s="32"/>
      <c r="G39" s="32"/>
      <c r="H39" s="32"/>
      <c r="J39" s="349"/>
      <c r="K39" s="349"/>
      <c r="L39" s="349"/>
      <c r="M39" s="349"/>
      <c r="O39" s="349"/>
      <c r="P39" s="349"/>
      <c r="Q39" s="349"/>
      <c r="R39" s="349"/>
    </row>
    <row r="40" spans="2:18" x14ac:dyDescent="0.25">
      <c r="B40" s="306" t="s">
        <v>1270</v>
      </c>
      <c r="C40" s="250">
        <v>1</v>
      </c>
      <c r="D40" s="32"/>
      <c r="E40" s="321">
        <f>IF(AND(C42&gt;1,C40&lt;0.01),"Cannot Be Blank!",0)</f>
        <v>0</v>
      </c>
      <c r="F40" s="32"/>
      <c r="G40" s="32"/>
      <c r="H40" s="32"/>
      <c r="J40" s="349"/>
      <c r="K40" s="349"/>
      <c r="L40" s="349"/>
      <c r="M40" s="349"/>
      <c r="O40" s="349"/>
      <c r="P40" s="349"/>
      <c r="Q40" s="349"/>
      <c r="R40" s="349"/>
    </row>
    <row r="41" spans="2:18" x14ac:dyDescent="0.25">
      <c r="B41" s="32"/>
      <c r="C41" s="305"/>
      <c r="D41" s="32"/>
      <c r="E41" s="32"/>
      <c r="F41" s="32"/>
      <c r="G41" s="32"/>
      <c r="H41" s="32"/>
      <c r="J41" s="349"/>
      <c r="K41" s="349"/>
      <c r="L41" s="349"/>
      <c r="M41" s="349"/>
      <c r="O41" s="349"/>
      <c r="P41" s="349"/>
      <c r="Q41" s="349"/>
      <c r="R41" s="349"/>
    </row>
    <row r="42" spans="2:18" x14ac:dyDescent="0.25">
      <c r="B42" s="306" t="s">
        <v>1156</v>
      </c>
      <c r="C42" s="330">
        <f>SUM(C36+C30)</f>
        <v>0</v>
      </c>
      <c r="D42" s="32"/>
      <c r="E42" s="32"/>
      <c r="F42" s="32"/>
      <c r="G42" s="32"/>
      <c r="H42" s="32"/>
      <c r="J42" s="349"/>
      <c r="K42" s="349"/>
      <c r="L42" s="349"/>
      <c r="M42" s="349"/>
      <c r="O42" s="349"/>
      <c r="P42" s="349"/>
      <c r="Q42" s="349"/>
      <c r="R42" s="349"/>
    </row>
    <row r="43" spans="2:18" x14ac:dyDescent="0.25">
      <c r="B43" s="32"/>
      <c r="C43" s="305"/>
      <c r="D43" s="32"/>
      <c r="E43" s="32"/>
      <c r="F43" s="32"/>
      <c r="G43" s="32"/>
      <c r="H43" s="32"/>
      <c r="J43" s="349"/>
      <c r="K43" s="349"/>
      <c r="L43" s="349"/>
      <c r="M43" s="349"/>
      <c r="O43" s="349"/>
      <c r="P43" s="349"/>
      <c r="Q43" s="349"/>
      <c r="R43" s="349"/>
    </row>
    <row r="44" spans="2:18" x14ac:dyDescent="0.25">
      <c r="B44" s="306" t="s">
        <v>1157</v>
      </c>
      <c r="C44" s="347" t="str">
        <f>IFERROR('Residential Calculations'!G86, " ")</f>
        <v xml:space="preserve"> </v>
      </c>
      <c r="D44" s="348"/>
      <c r="E44" s="32" t="s">
        <v>1271</v>
      </c>
      <c r="F44" s="32"/>
      <c r="G44" s="32"/>
      <c r="H44" s="32"/>
      <c r="J44" s="349"/>
      <c r="K44" s="349"/>
      <c r="L44" s="349"/>
      <c r="M44" s="349"/>
      <c r="O44" s="349"/>
      <c r="P44" s="349"/>
      <c r="Q44" s="349"/>
      <c r="R44" s="349"/>
    </row>
    <row r="45" spans="2:18" x14ac:dyDescent="0.25">
      <c r="B45" s="32"/>
      <c r="C45" s="305"/>
      <c r="D45" s="32"/>
      <c r="E45" s="32"/>
      <c r="F45" s="32"/>
      <c r="G45" s="32"/>
      <c r="H45" s="32"/>
      <c r="J45" s="349"/>
      <c r="K45" s="349"/>
      <c r="L45" s="349"/>
      <c r="M45" s="349"/>
      <c r="O45" s="349"/>
      <c r="P45" s="349"/>
      <c r="Q45" s="349"/>
      <c r="R45" s="349"/>
    </row>
    <row r="46" spans="2:18" x14ac:dyDescent="0.25">
      <c r="B46" s="32"/>
      <c r="C46" s="305"/>
      <c r="D46" s="32"/>
      <c r="E46" s="32"/>
      <c r="F46" s="32"/>
      <c r="G46" s="32"/>
      <c r="H46" s="32"/>
      <c r="J46" s="349"/>
      <c r="K46" s="349"/>
      <c r="L46" s="349"/>
      <c r="M46" s="349"/>
      <c r="O46" s="349"/>
      <c r="P46" s="349"/>
      <c r="Q46" s="349"/>
      <c r="R46" s="349"/>
    </row>
    <row r="47" spans="2:18" x14ac:dyDescent="0.25">
      <c r="B47" s="32"/>
      <c r="C47" s="305"/>
      <c r="D47" s="32"/>
      <c r="E47" s="32"/>
      <c r="F47" s="32"/>
      <c r="G47" s="32"/>
      <c r="H47" s="32"/>
      <c r="J47" s="302"/>
      <c r="K47" s="302"/>
      <c r="L47" s="302"/>
      <c r="M47" s="302"/>
    </row>
    <row r="48" spans="2:18" x14ac:dyDescent="0.25">
      <c r="C48" s="31"/>
      <c r="J48" s="302"/>
      <c r="K48" s="302"/>
      <c r="L48" s="302"/>
      <c r="M48" s="302"/>
    </row>
    <row r="49" spans="2:21" ht="13.2" customHeight="1" x14ac:dyDescent="0.25">
      <c r="K49" s="141"/>
      <c r="M49" s="31"/>
    </row>
    <row r="50" spans="2:21" x14ac:dyDescent="0.25">
      <c r="B50" s="350" t="s">
        <v>1089</v>
      </c>
      <c r="C50" s="351"/>
      <c r="D50" s="351"/>
      <c r="E50" s="351"/>
      <c r="F50" s="351"/>
      <c r="G50" s="351"/>
      <c r="H50" s="351"/>
      <c r="K50" s="141"/>
      <c r="M50" s="31"/>
    </row>
    <row r="51" spans="2:21" x14ac:dyDescent="0.25">
      <c r="B51" s="3"/>
      <c r="C51" s="3"/>
      <c r="D51" s="3"/>
      <c r="E51" s="3"/>
      <c r="F51" s="3"/>
      <c r="G51" s="3"/>
      <c r="H51" s="3"/>
      <c r="K51" s="141"/>
      <c r="M51" s="31"/>
    </row>
    <row r="52" spans="2:21" ht="11.4" customHeight="1" x14ac:dyDescent="0.25">
      <c r="B52" s="357" t="s">
        <v>1101</v>
      </c>
      <c r="C52" s="357"/>
      <c r="D52" s="357"/>
      <c r="E52" s="357"/>
      <c r="F52" s="357"/>
      <c r="G52" s="357"/>
      <c r="H52" s="3"/>
      <c r="J52" s="343" t="s">
        <v>1276</v>
      </c>
      <c r="K52" s="343"/>
      <c r="L52" s="343"/>
      <c r="M52" s="343"/>
      <c r="N52" s="343"/>
    </row>
    <row r="53" spans="2:21" x14ac:dyDescent="0.25">
      <c r="B53" s="228"/>
      <c r="C53" s="234" t="s">
        <v>1102</v>
      </c>
      <c r="D53" s="3"/>
      <c r="E53" s="3"/>
      <c r="F53" s="3"/>
      <c r="G53" s="3"/>
      <c r="H53" s="3"/>
      <c r="J53" s="343"/>
      <c r="K53" s="343"/>
      <c r="L53" s="343"/>
      <c r="M53" s="343"/>
      <c r="N53" s="343"/>
    </row>
    <row r="54" spans="2:21" ht="11.4" customHeight="1" x14ac:dyDescent="0.25">
      <c r="B54" s="33" t="s">
        <v>991</v>
      </c>
      <c r="C54" s="42" t="s">
        <v>32</v>
      </c>
      <c r="D54" s="41" t="s">
        <v>81</v>
      </c>
      <c r="E54" s="41" t="s">
        <v>1096</v>
      </c>
      <c r="F54" s="41" t="s">
        <v>99</v>
      </c>
      <c r="G54" s="3"/>
      <c r="H54" s="3"/>
      <c r="J54" s="343"/>
      <c r="K54" s="343"/>
      <c r="L54" s="343"/>
      <c r="M54" s="343"/>
      <c r="N54" s="343"/>
    </row>
    <row r="55" spans="2:21" x14ac:dyDescent="0.25">
      <c r="B55" s="39" t="str">
        <f>IFERROR(VLOOKUP(C55,Multipliers!$A$2:$B$948,2,FALSE),0)</f>
        <v>Aluminum Foundries (except Die-Casting)</v>
      </c>
      <c r="C55" s="252">
        <v>331524</v>
      </c>
      <c r="D55" s="253">
        <v>2</v>
      </c>
      <c r="E55" s="254">
        <v>85000</v>
      </c>
      <c r="F55" s="34">
        <f>D55*E55</f>
        <v>170000</v>
      </c>
      <c r="G55" s="130" t="s">
        <v>1120</v>
      </c>
      <c r="H55" s="128">
        <f t="shared" ref="H55:H60" si="0">IF(B55=0,IF(SUM(C55:E55)&gt;0,"ERROR",),)</f>
        <v>0</v>
      </c>
      <c r="J55" s="343"/>
      <c r="K55" s="343"/>
      <c r="L55" s="343"/>
      <c r="M55" s="343"/>
      <c r="N55" s="343"/>
      <c r="S55" s="65">
        <f>IF(D55&gt;0, IF(E55=0,1,0),0)</f>
        <v>0</v>
      </c>
      <c r="T55" s="65">
        <f t="shared" ref="T55:T60" si="1">IF(E55&gt;0,IF(D55=0,1,0),0)</f>
        <v>0</v>
      </c>
      <c r="U55" s="65"/>
    </row>
    <row r="56" spans="2:21" x14ac:dyDescent="0.25">
      <c r="B56" s="39" t="str">
        <f>IFERROR(VLOOKUP(C56,Multipliers!$A$2:$B$948,2,FALSE),0)</f>
        <v>Aluminum Foundries (except Die-Casting)</v>
      </c>
      <c r="C56" s="252">
        <v>331524</v>
      </c>
      <c r="D56" s="253">
        <v>0</v>
      </c>
      <c r="E56" s="254">
        <v>0</v>
      </c>
      <c r="F56" s="34">
        <f t="shared" ref="F56:F59" si="2">D56*E56</f>
        <v>0</v>
      </c>
      <c r="G56" s="130" t="s">
        <v>1120</v>
      </c>
      <c r="H56" s="128">
        <f t="shared" si="0"/>
        <v>0</v>
      </c>
      <c r="J56" s="343"/>
      <c r="K56" s="343"/>
      <c r="L56" s="343"/>
      <c r="M56" s="343"/>
      <c r="N56" s="343"/>
      <c r="S56" s="65">
        <f t="shared" ref="S56:S60" si="3">IF(D56&gt;0, IF(E56=0,1,0),0)</f>
        <v>0</v>
      </c>
      <c r="T56" s="65">
        <f t="shared" si="1"/>
        <v>0</v>
      </c>
      <c r="U56" s="65"/>
    </row>
    <row r="57" spans="2:21" x14ac:dyDescent="0.25">
      <c r="B57" s="39">
        <f>IFERROR(VLOOKUP(C57,Multipliers!$A$2:$B$948,2,FALSE),0)</f>
        <v>0</v>
      </c>
      <c r="C57" s="252" t="s">
        <v>1271</v>
      </c>
      <c r="D57" s="253">
        <v>0</v>
      </c>
      <c r="E57" s="254">
        <v>0</v>
      </c>
      <c r="F57" s="34">
        <f t="shared" si="2"/>
        <v>0</v>
      </c>
      <c r="G57" s="130" t="s">
        <v>1120</v>
      </c>
      <c r="H57" s="128">
        <f t="shared" si="0"/>
        <v>0</v>
      </c>
      <c r="J57" s="343"/>
      <c r="K57" s="343"/>
      <c r="L57" s="343"/>
      <c r="M57" s="343"/>
      <c r="N57" s="343"/>
      <c r="S57" s="65">
        <f t="shared" si="3"/>
        <v>0</v>
      </c>
      <c r="T57" s="65">
        <f t="shared" si="1"/>
        <v>0</v>
      </c>
      <c r="U57" s="65"/>
    </row>
    <row r="58" spans="2:21" x14ac:dyDescent="0.25">
      <c r="B58" s="39">
        <f>IFERROR(VLOOKUP(C58,Multipliers!$A$2:$B$948,2,FALSE),0)</f>
        <v>0</v>
      </c>
      <c r="C58" s="252"/>
      <c r="D58" s="253"/>
      <c r="E58" s="254"/>
      <c r="F58" s="34">
        <f t="shared" si="2"/>
        <v>0</v>
      </c>
      <c r="G58" s="130" t="s">
        <v>1120</v>
      </c>
      <c r="H58" s="128">
        <f t="shared" si="0"/>
        <v>0</v>
      </c>
      <c r="J58" s="343"/>
      <c r="K58" s="343"/>
      <c r="L58" s="343"/>
      <c r="M58" s="343"/>
      <c r="N58" s="343"/>
      <c r="S58" s="65">
        <f t="shared" si="3"/>
        <v>0</v>
      </c>
      <c r="T58" s="65">
        <f t="shared" si="1"/>
        <v>0</v>
      </c>
      <c r="U58" s="65"/>
    </row>
    <row r="59" spans="2:21" x14ac:dyDescent="0.25">
      <c r="B59" s="39">
        <f>IFERROR(VLOOKUP(C59,Multipliers!$A$2:$B$948,2,FALSE),0)</f>
        <v>0</v>
      </c>
      <c r="C59" s="255"/>
      <c r="D59" s="253"/>
      <c r="E59" s="254"/>
      <c r="F59" s="34">
        <f t="shared" si="2"/>
        <v>0</v>
      </c>
      <c r="G59" s="130" t="s">
        <v>1120</v>
      </c>
      <c r="H59" s="128">
        <f t="shared" si="0"/>
        <v>0</v>
      </c>
      <c r="J59" s="343"/>
      <c r="K59" s="343"/>
      <c r="L59" s="343"/>
      <c r="M59" s="343"/>
      <c r="N59" s="343"/>
      <c r="S59" s="65">
        <f t="shared" si="3"/>
        <v>0</v>
      </c>
      <c r="T59" s="65">
        <f t="shared" si="1"/>
        <v>0</v>
      </c>
      <c r="U59" s="65"/>
    </row>
    <row r="60" spans="2:21" ht="10.95" customHeight="1" x14ac:dyDescent="0.25">
      <c r="B60" s="39">
        <f>IFERROR(VLOOKUP(C60,Multipliers!$A$2:$B$948,2,FALSE),0)</f>
        <v>0</v>
      </c>
      <c r="C60" s="255"/>
      <c r="D60" s="253"/>
      <c r="E60" s="254"/>
      <c r="F60" s="34">
        <f>D60*E60</f>
        <v>0</v>
      </c>
      <c r="G60" s="130" t="s">
        <v>1120</v>
      </c>
      <c r="H60" s="128">
        <f t="shared" si="0"/>
        <v>0</v>
      </c>
      <c r="J60" s="343"/>
      <c r="K60" s="343"/>
      <c r="L60" s="343"/>
      <c r="M60" s="343"/>
      <c r="N60" s="343"/>
      <c r="S60" s="65">
        <f t="shared" si="3"/>
        <v>0</v>
      </c>
      <c r="T60" s="65">
        <f t="shared" si="1"/>
        <v>0</v>
      </c>
      <c r="U60" s="65"/>
    </row>
    <row r="61" spans="2:21" x14ac:dyDescent="0.25">
      <c r="B61" s="40"/>
      <c r="C61" s="40" t="s">
        <v>17</v>
      </c>
      <c r="D61" s="39">
        <f>SUM(D55:D60)</f>
        <v>2</v>
      </c>
      <c r="E61" s="262" t="s">
        <v>1121</v>
      </c>
      <c r="F61" s="34">
        <f>SUM(F55:F60)</f>
        <v>170000</v>
      </c>
      <c r="G61" s="32"/>
      <c r="H61" s="128"/>
      <c r="J61" s="343"/>
      <c r="K61" s="343"/>
      <c r="L61" s="343"/>
      <c r="M61" s="343"/>
      <c r="N61" s="343"/>
      <c r="S61" s="65">
        <f>SUM(S55:S60)</f>
        <v>0</v>
      </c>
      <c r="T61" s="65">
        <f>SUM(T55:T60)</f>
        <v>0</v>
      </c>
      <c r="U61" s="65"/>
    </row>
    <row r="62" spans="2:21" x14ac:dyDescent="0.25">
      <c r="B62" s="40"/>
      <c r="C62" s="3"/>
      <c r="D62" s="3"/>
      <c r="E62" s="263" t="s">
        <v>1122</v>
      </c>
      <c r="F62" s="3"/>
      <c r="G62" s="32"/>
      <c r="H62" s="128"/>
      <c r="J62" s="343"/>
      <c r="K62" s="343"/>
      <c r="L62" s="343"/>
      <c r="M62" s="343"/>
      <c r="N62" s="343"/>
      <c r="S62" s="322"/>
      <c r="T62" s="65"/>
      <c r="U62" s="65"/>
    </row>
    <row r="63" spans="2:21" x14ac:dyDescent="0.25">
      <c r="B63" s="3"/>
      <c r="C63" s="3"/>
      <c r="D63" s="3"/>
      <c r="E63" s="3"/>
      <c r="F63" s="3"/>
      <c r="G63" s="32"/>
      <c r="H63" s="128"/>
      <c r="J63" s="343"/>
      <c r="K63" s="343"/>
      <c r="L63" s="343"/>
      <c r="M63" s="343"/>
      <c r="N63" s="343"/>
      <c r="S63" s="65"/>
      <c r="T63" s="65"/>
      <c r="U63" s="65"/>
    </row>
    <row r="64" spans="2:21" x14ac:dyDescent="0.25">
      <c r="B64" s="33" t="s">
        <v>4</v>
      </c>
      <c r="C64" s="42" t="s">
        <v>32</v>
      </c>
      <c r="D64" s="41" t="s">
        <v>81</v>
      </c>
      <c r="E64" s="41" t="s">
        <v>1096</v>
      </c>
      <c r="F64" s="41" t="s">
        <v>99</v>
      </c>
      <c r="G64" s="32"/>
      <c r="H64" s="128"/>
      <c r="J64" s="343"/>
      <c r="K64" s="343"/>
      <c r="L64" s="343"/>
      <c r="M64" s="343"/>
      <c r="N64" s="343"/>
      <c r="S64" s="65"/>
      <c r="T64" s="65"/>
      <c r="U64" s="65"/>
    </row>
    <row r="65" spans="2:21" x14ac:dyDescent="0.25">
      <c r="B65" s="39" t="str">
        <f>B55</f>
        <v>Aluminum Foundries (except Die-Casting)</v>
      </c>
      <c r="C65" s="66">
        <f>C55</f>
        <v>331524</v>
      </c>
      <c r="D65" s="253">
        <v>4</v>
      </c>
      <c r="E65" s="254">
        <v>85000</v>
      </c>
      <c r="F65" s="34">
        <f>D65*E65</f>
        <v>340000</v>
      </c>
      <c r="G65" s="130" t="s">
        <v>1120</v>
      </c>
      <c r="H65" s="128">
        <f t="shared" ref="H65:H70" si="4">IF(B65=0,IF(SUM(C65:E65)&gt;0,"ERROR",),)</f>
        <v>0</v>
      </c>
      <c r="J65" s="343"/>
      <c r="K65" s="343"/>
      <c r="L65" s="343"/>
      <c r="M65" s="343"/>
      <c r="N65" s="343"/>
      <c r="S65" s="65">
        <f t="shared" ref="S65:S70" si="5">IF(D65&gt;0, IF(E65=0,1,0),0)</f>
        <v>0</v>
      </c>
      <c r="T65" s="65">
        <f t="shared" ref="T65:T70" si="6">IF(E65&gt;0,IF(D65=0,1,0),0)</f>
        <v>0</v>
      </c>
      <c r="U65" s="65"/>
    </row>
    <row r="66" spans="2:21" x14ac:dyDescent="0.25">
      <c r="B66" s="39" t="str">
        <f t="shared" ref="B66:B70" si="7">B56</f>
        <v>Aluminum Foundries (except Die-Casting)</v>
      </c>
      <c r="C66" s="66">
        <f t="shared" ref="C66:C70" si="8">C56</f>
        <v>331524</v>
      </c>
      <c r="D66" s="253"/>
      <c r="E66" s="254"/>
      <c r="F66" s="34">
        <f t="shared" ref="F66:F70" si="9">D66*E66</f>
        <v>0</v>
      </c>
      <c r="G66" s="130" t="s">
        <v>1120</v>
      </c>
      <c r="H66" s="128">
        <f t="shared" si="4"/>
        <v>0</v>
      </c>
      <c r="J66" s="343"/>
      <c r="K66" s="343"/>
      <c r="L66" s="343"/>
      <c r="M66" s="343"/>
      <c r="N66" s="343"/>
      <c r="S66" s="65">
        <f t="shared" si="5"/>
        <v>0</v>
      </c>
      <c r="T66" s="65">
        <f t="shared" si="6"/>
        <v>0</v>
      </c>
      <c r="U66" s="65"/>
    </row>
    <row r="67" spans="2:21" x14ac:dyDescent="0.25">
      <c r="B67" s="39">
        <f t="shared" si="7"/>
        <v>0</v>
      </c>
      <c r="C67" s="66" t="str">
        <f t="shared" si="8"/>
        <v xml:space="preserve"> </v>
      </c>
      <c r="D67" s="253"/>
      <c r="E67" s="254"/>
      <c r="F67" s="34">
        <f t="shared" si="9"/>
        <v>0</v>
      </c>
      <c r="G67" s="130" t="s">
        <v>1120</v>
      </c>
      <c r="H67" s="128">
        <f t="shared" si="4"/>
        <v>0</v>
      </c>
      <c r="J67" s="343"/>
      <c r="K67" s="343"/>
      <c r="L67" s="343"/>
      <c r="M67" s="343"/>
      <c r="N67" s="343"/>
      <c r="S67" s="65">
        <f t="shared" si="5"/>
        <v>0</v>
      </c>
      <c r="T67" s="65">
        <f t="shared" si="6"/>
        <v>0</v>
      </c>
      <c r="U67" s="65"/>
    </row>
    <row r="68" spans="2:21" x14ac:dyDescent="0.25">
      <c r="B68" s="39">
        <f t="shared" si="7"/>
        <v>0</v>
      </c>
      <c r="C68" s="66">
        <f t="shared" si="8"/>
        <v>0</v>
      </c>
      <c r="D68" s="253"/>
      <c r="E68" s="254"/>
      <c r="F68" s="34">
        <f t="shared" si="9"/>
        <v>0</v>
      </c>
      <c r="G68" s="130" t="s">
        <v>1120</v>
      </c>
      <c r="H68" s="128">
        <f t="shared" si="4"/>
        <v>0</v>
      </c>
      <c r="J68" s="343"/>
      <c r="K68" s="343"/>
      <c r="L68" s="343"/>
      <c r="M68" s="343"/>
      <c r="N68" s="343"/>
      <c r="S68" s="65">
        <f t="shared" si="5"/>
        <v>0</v>
      </c>
      <c r="T68" s="65">
        <f t="shared" si="6"/>
        <v>0</v>
      </c>
      <c r="U68" s="65"/>
    </row>
    <row r="69" spans="2:21" x14ac:dyDescent="0.25">
      <c r="B69" s="39">
        <f t="shared" si="7"/>
        <v>0</v>
      </c>
      <c r="C69" s="66">
        <f t="shared" si="8"/>
        <v>0</v>
      </c>
      <c r="D69" s="253"/>
      <c r="E69" s="254"/>
      <c r="F69" s="34">
        <f t="shared" si="9"/>
        <v>0</v>
      </c>
      <c r="G69" s="130" t="s">
        <v>1120</v>
      </c>
      <c r="H69" s="128">
        <f t="shared" si="4"/>
        <v>0</v>
      </c>
      <c r="J69" s="343"/>
      <c r="K69" s="343"/>
      <c r="L69" s="343"/>
      <c r="M69" s="343"/>
      <c r="N69" s="343"/>
      <c r="S69" s="65">
        <f t="shared" si="5"/>
        <v>0</v>
      </c>
      <c r="T69" s="65">
        <f t="shared" si="6"/>
        <v>0</v>
      </c>
      <c r="U69" s="65"/>
    </row>
    <row r="70" spans="2:21" x14ac:dyDescent="0.25">
      <c r="B70" s="39">
        <f t="shared" si="7"/>
        <v>0</v>
      </c>
      <c r="C70" s="66">
        <f t="shared" si="8"/>
        <v>0</v>
      </c>
      <c r="D70" s="253"/>
      <c r="E70" s="254"/>
      <c r="F70" s="34">
        <f t="shared" si="9"/>
        <v>0</v>
      </c>
      <c r="G70" s="130" t="s">
        <v>1120</v>
      </c>
      <c r="H70" s="128">
        <f t="shared" si="4"/>
        <v>0</v>
      </c>
      <c r="J70" s="343"/>
      <c r="K70" s="343"/>
      <c r="L70" s="343"/>
      <c r="M70" s="343"/>
      <c r="N70" s="343"/>
      <c r="S70" s="65">
        <f t="shared" si="5"/>
        <v>0</v>
      </c>
      <c r="T70" s="65">
        <f t="shared" si="6"/>
        <v>0</v>
      </c>
      <c r="U70" s="65"/>
    </row>
    <row r="71" spans="2:21" x14ac:dyDescent="0.25">
      <c r="B71" s="40"/>
      <c r="C71" s="40" t="s">
        <v>17</v>
      </c>
      <c r="D71" s="39">
        <f>SUM(D65:D70)</f>
        <v>4</v>
      </c>
      <c r="E71" s="262" t="s">
        <v>1121</v>
      </c>
      <c r="F71" s="34">
        <f>SUM(F65:F70)</f>
        <v>340000</v>
      </c>
      <c r="G71" s="130"/>
      <c r="H71" s="128"/>
      <c r="J71" s="343"/>
      <c r="K71" s="343"/>
      <c r="L71" s="343"/>
      <c r="M71" s="343"/>
      <c r="N71" s="343"/>
      <c r="S71" s="65">
        <f>SUM(S65:S70)</f>
        <v>0</v>
      </c>
      <c r="T71" s="65">
        <f>SUM(T65:T70)</f>
        <v>0</v>
      </c>
      <c r="U71" s="65"/>
    </row>
    <row r="72" spans="2:21" x14ac:dyDescent="0.25">
      <c r="B72" s="3"/>
      <c r="C72" s="3"/>
      <c r="D72" s="3"/>
      <c r="E72" s="263" t="s">
        <v>1122</v>
      </c>
      <c r="F72" s="3"/>
      <c r="G72" s="32"/>
      <c r="H72" s="128"/>
      <c r="J72" s="343"/>
      <c r="K72" s="343"/>
      <c r="L72" s="343"/>
      <c r="M72" s="343"/>
      <c r="N72" s="343"/>
      <c r="S72" s="65"/>
      <c r="T72" s="65"/>
      <c r="U72" s="65"/>
    </row>
    <row r="73" spans="2:21" x14ac:dyDescent="0.25">
      <c r="B73" s="3"/>
      <c r="C73" s="3"/>
      <c r="D73" s="126">
        <f>IF(D71&lt;D61,"Total Year 2 jobs less than Year 1. Job count should be cumulative. Possible error.",0)</f>
        <v>0</v>
      </c>
      <c r="E73" s="3"/>
      <c r="F73" s="3"/>
      <c r="G73" s="32"/>
      <c r="H73" s="128"/>
      <c r="J73" s="343"/>
      <c r="K73" s="343"/>
      <c r="L73" s="343"/>
      <c r="M73" s="343"/>
      <c r="N73" s="343"/>
      <c r="S73" s="65"/>
      <c r="T73" s="65"/>
      <c r="U73" s="65"/>
    </row>
    <row r="74" spans="2:21" x14ac:dyDescent="0.25">
      <c r="B74" s="33" t="s">
        <v>1085</v>
      </c>
      <c r="C74" s="42" t="s">
        <v>32</v>
      </c>
      <c r="D74" s="41" t="s">
        <v>81</v>
      </c>
      <c r="E74" s="41" t="s">
        <v>1096</v>
      </c>
      <c r="F74" s="41" t="s">
        <v>99</v>
      </c>
      <c r="G74" s="32"/>
      <c r="H74" s="128"/>
      <c r="J74" s="343"/>
      <c r="K74" s="343"/>
      <c r="L74" s="343"/>
      <c r="M74" s="343"/>
      <c r="N74" s="343"/>
      <c r="S74" s="65"/>
      <c r="T74" s="65"/>
      <c r="U74" s="65"/>
    </row>
    <row r="75" spans="2:21" x14ac:dyDescent="0.25">
      <c r="B75" s="39" t="str">
        <f>B55</f>
        <v>Aluminum Foundries (except Die-Casting)</v>
      </c>
      <c r="C75" s="66">
        <f>C65</f>
        <v>331524</v>
      </c>
      <c r="D75" s="253">
        <v>6</v>
      </c>
      <c r="E75" s="254">
        <v>85000</v>
      </c>
      <c r="F75" s="34">
        <f>D75*E75</f>
        <v>510000</v>
      </c>
      <c r="G75" s="130" t="s">
        <v>1120</v>
      </c>
      <c r="H75" s="128">
        <f t="shared" ref="H75:H80" si="10">IF(B75=0,IF(SUM(C75:E75)&gt;0,"ERROR",),)</f>
        <v>0</v>
      </c>
      <c r="J75" s="343"/>
      <c r="K75" s="343"/>
      <c r="L75" s="343"/>
      <c r="M75" s="343"/>
      <c r="N75" s="343"/>
      <c r="S75" s="65">
        <f t="shared" ref="S75:S80" si="11">IF(D75&gt;0, IF(E75=0,1,0),0)</f>
        <v>0</v>
      </c>
      <c r="T75" s="65">
        <f t="shared" ref="T75:T80" si="12">IF(E75&gt;0,IF(D75=0,1,0),0)</f>
        <v>0</v>
      </c>
      <c r="U75" s="65"/>
    </row>
    <row r="76" spans="2:21" x14ac:dyDescent="0.25">
      <c r="B76" s="39" t="str">
        <f t="shared" ref="B76:B80" si="13">B56</f>
        <v>Aluminum Foundries (except Die-Casting)</v>
      </c>
      <c r="C76" s="66">
        <f t="shared" ref="C76:C80" si="14">C66</f>
        <v>331524</v>
      </c>
      <c r="D76" s="253"/>
      <c r="E76" s="254"/>
      <c r="F76" s="34">
        <f t="shared" ref="F76:F80" si="15">D76*E76</f>
        <v>0</v>
      </c>
      <c r="G76" s="130" t="s">
        <v>1120</v>
      </c>
      <c r="H76" s="128">
        <f t="shared" si="10"/>
        <v>0</v>
      </c>
      <c r="J76" s="343"/>
      <c r="K76" s="343"/>
      <c r="L76" s="343"/>
      <c r="M76" s="343"/>
      <c r="N76" s="343"/>
      <c r="S76" s="65">
        <f t="shared" si="11"/>
        <v>0</v>
      </c>
      <c r="T76" s="65">
        <f t="shared" si="12"/>
        <v>0</v>
      </c>
      <c r="U76" s="65"/>
    </row>
    <row r="77" spans="2:21" x14ac:dyDescent="0.25">
      <c r="B77" s="39">
        <f t="shared" si="13"/>
        <v>0</v>
      </c>
      <c r="C77" s="66" t="str">
        <f t="shared" si="14"/>
        <v xml:space="preserve"> </v>
      </c>
      <c r="D77" s="253"/>
      <c r="E77" s="254"/>
      <c r="F77" s="34">
        <f t="shared" si="15"/>
        <v>0</v>
      </c>
      <c r="G77" s="130" t="s">
        <v>1120</v>
      </c>
      <c r="H77" s="128">
        <f t="shared" si="10"/>
        <v>0</v>
      </c>
      <c r="J77" s="343"/>
      <c r="K77" s="343"/>
      <c r="L77" s="343"/>
      <c r="M77" s="343"/>
      <c r="N77" s="343"/>
      <c r="S77" s="65">
        <f t="shared" si="11"/>
        <v>0</v>
      </c>
      <c r="T77" s="65">
        <f t="shared" si="12"/>
        <v>0</v>
      </c>
      <c r="U77" s="65"/>
    </row>
    <row r="78" spans="2:21" x14ac:dyDescent="0.25">
      <c r="B78" s="39">
        <f t="shared" si="13"/>
        <v>0</v>
      </c>
      <c r="C78" s="66">
        <f t="shared" si="14"/>
        <v>0</v>
      </c>
      <c r="D78" s="253"/>
      <c r="E78" s="254"/>
      <c r="F78" s="34">
        <f t="shared" si="15"/>
        <v>0</v>
      </c>
      <c r="G78" s="130" t="s">
        <v>1120</v>
      </c>
      <c r="H78" s="128">
        <f t="shared" si="10"/>
        <v>0</v>
      </c>
      <c r="J78" s="343"/>
      <c r="K78" s="343"/>
      <c r="L78" s="343"/>
      <c r="M78" s="343"/>
      <c r="N78" s="343"/>
      <c r="S78" s="65">
        <f t="shared" si="11"/>
        <v>0</v>
      </c>
      <c r="T78" s="65">
        <f t="shared" si="12"/>
        <v>0</v>
      </c>
      <c r="U78" s="65"/>
    </row>
    <row r="79" spans="2:21" x14ac:dyDescent="0.25">
      <c r="B79" s="39">
        <f t="shared" si="13"/>
        <v>0</v>
      </c>
      <c r="C79" s="66">
        <f t="shared" si="14"/>
        <v>0</v>
      </c>
      <c r="D79" s="253"/>
      <c r="E79" s="254"/>
      <c r="F79" s="34">
        <f t="shared" si="15"/>
        <v>0</v>
      </c>
      <c r="G79" s="130" t="s">
        <v>1120</v>
      </c>
      <c r="H79" s="128">
        <f t="shared" si="10"/>
        <v>0</v>
      </c>
      <c r="J79" s="343"/>
      <c r="K79" s="343"/>
      <c r="L79" s="343"/>
      <c r="M79" s="343"/>
      <c r="N79" s="343"/>
      <c r="S79" s="65">
        <f t="shared" si="11"/>
        <v>0</v>
      </c>
      <c r="T79" s="65">
        <f t="shared" si="12"/>
        <v>0</v>
      </c>
      <c r="U79" s="65"/>
    </row>
    <row r="80" spans="2:21" x14ac:dyDescent="0.25">
      <c r="B80" s="39">
        <f t="shared" si="13"/>
        <v>0</v>
      </c>
      <c r="C80" s="66">
        <f t="shared" si="14"/>
        <v>0</v>
      </c>
      <c r="D80" s="253"/>
      <c r="E80" s="254"/>
      <c r="F80" s="34">
        <f t="shared" si="15"/>
        <v>0</v>
      </c>
      <c r="G80" s="130" t="s">
        <v>1120</v>
      </c>
      <c r="H80" s="128">
        <f t="shared" si="10"/>
        <v>0</v>
      </c>
      <c r="J80" s="343"/>
      <c r="K80" s="343"/>
      <c r="L80" s="343"/>
      <c r="M80" s="343"/>
      <c r="N80" s="343"/>
      <c r="S80" s="65">
        <f t="shared" si="11"/>
        <v>0</v>
      </c>
      <c r="T80" s="65">
        <f t="shared" si="12"/>
        <v>0</v>
      </c>
      <c r="U80" s="65"/>
    </row>
    <row r="81" spans="2:21" x14ac:dyDescent="0.25">
      <c r="B81" s="40"/>
      <c r="C81" s="40" t="s">
        <v>17</v>
      </c>
      <c r="D81" s="39">
        <f>SUM(D75:D80)</f>
        <v>6</v>
      </c>
      <c r="E81" s="262" t="s">
        <v>1121</v>
      </c>
      <c r="F81" s="34">
        <f>SUM(F75:F80)</f>
        <v>510000</v>
      </c>
      <c r="G81" s="129"/>
      <c r="H81" s="32"/>
      <c r="J81" s="343"/>
      <c r="K81" s="343"/>
      <c r="L81" s="343"/>
      <c r="M81" s="343"/>
      <c r="N81" s="343"/>
      <c r="S81" s="65">
        <f>SUM(S75:S80)</f>
        <v>0</v>
      </c>
      <c r="T81" s="65">
        <f>SUM(T75:T80)</f>
        <v>0</v>
      </c>
      <c r="U81" s="65"/>
    </row>
    <row r="82" spans="2:21" x14ac:dyDescent="0.25">
      <c r="B82" s="40"/>
      <c r="C82" s="40"/>
      <c r="D82" s="40"/>
      <c r="E82" s="263" t="s">
        <v>1122</v>
      </c>
      <c r="F82" s="129"/>
      <c r="G82" s="129"/>
      <c r="H82" s="32"/>
      <c r="J82" s="343"/>
      <c r="K82" s="343"/>
      <c r="L82" s="343"/>
      <c r="M82" s="343"/>
      <c r="N82" s="343"/>
      <c r="S82" s="65"/>
      <c r="T82" s="65"/>
      <c r="U82" s="65"/>
    </row>
    <row r="83" spans="2:21" x14ac:dyDescent="0.25">
      <c r="B83" s="3"/>
      <c r="C83" s="3"/>
      <c r="D83" s="126">
        <f>IF(D81&lt;D71,"Total Year 3 jobs less than Year 2. Job count should be cumulative. Possible error.",0)</f>
        <v>0</v>
      </c>
      <c r="E83" s="3"/>
      <c r="F83" s="3"/>
      <c r="G83" s="3"/>
      <c r="H83" s="32"/>
      <c r="J83" s="343"/>
      <c r="K83" s="343"/>
      <c r="L83" s="343"/>
      <c r="M83" s="343"/>
      <c r="N83" s="343"/>
      <c r="S83" s="323"/>
      <c r="T83" s="65"/>
      <c r="U83" s="65"/>
    </row>
    <row r="84" spans="2:21" x14ac:dyDescent="0.25">
      <c r="S84" s="323"/>
      <c r="T84" s="65"/>
      <c r="U84" s="65"/>
    </row>
    <row r="85" spans="2:21" x14ac:dyDescent="0.25">
      <c r="S85" s="323"/>
      <c r="T85" s="65"/>
      <c r="U85" s="65"/>
    </row>
    <row r="86" spans="2:21" x14ac:dyDescent="0.25">
      <c r="B86" s="350" t="s">
        <v>1090</v>
      </c>
      <c r="C86" s="351"/>
      <c r="D86" s="351"/>
      <c r="E86" s="351"/>
      <c r="F86" s="351"/>
      <c r="G86" s="351"/>
      <c r="H86" s="351"/>
    </row>
    <row r="87" spans="2:21" x14ac:dyDescent="0.25">
      <c r="B87" s="3"/>
      <c r="C87" s="3"/>
      <c r="D87" s="3"/>
      <c r="E87" s="3"/>
      <c r="F87" s="3"/>
      <c r="G87" s="3"/>
      <c r="H87" s="3"/>
    </row>
    <row r="88" spans="2:21" ht="11.4" customHeight="1" x14ac:dyDescent="0.25">
      <c r="B88" s="357" t="s">
        <v>999</v>
      </c>
      <c r="C88" s="357"/>
      <c r="D88" s="357"/>
      <c r="E88" s="357"/>
      <c r="F88" s="357"/>
      <c r="G88" s="357"/>
      <c r="H88" s="32"/>
      <c r="J88" s="358" t="s">
        <v>1275</v>
      </c>
      <c r="K88" s="358"/>
      <c r="L88" s="358"/>
      <c r="M88" s="358"/>
      <c r="N88" s="358"/>
    </row>
    <row r="89" spans="2:21" x14ac:dyDescent="0.25">
      <c r="B89" s="3"/>
      <c r="C89" s="35"/>
      <c r="D89" s="3"/>
      <c r="E89" s="3"/>
      <c r="F89" s="35"/>
      <c r="G89" s="35"/>
      <c r="H89" s="3"/>
      <c r="J89" s="358"/>
      <c r="K89" s="358"/>
      <c r="L89" s="358"/>
      <c r="M89" s="358"/>
      <c r="N89" s="358"/>
    </row>
    <row r="90" spans="2:21" x14ac:dyDescent="0.25">
      <c r="B90" s="32"/>
      <c r="C90" s="64" t="s">
        <v>1016</v>
      </c>
      <c r="D90" s="41" t="s">
        <v>987</v>
      </c>
      <c r="E90" s="3"/>
      <c r="F90" s="3" t="s">
        <v>1091</v>
      </c>
      <c r="G90" s="255">
        <v>10</v>
      </c>
      <c r="H90" s="3"/>
      <c r="J90" s="358"/>
      <c r="K90" s="358"/>
      <c r="L90" s="358"/>
      <c r="M90" s="358"/>
      <c r="N90" s="358"/>
    </row>
    <row r="91" spans="2:21" x14ac:dyDescent="0.25">
      <c r="B91" s="32" t="s">
        <v>61</v>
      </c>
      <c r="C91" s="3"/>
      <c r="D91" s="249">
        <v>32000</v>
      </c>
      <c r="E91" s="3"/>
      <c r="F91" s="3"/>
      <c r="G91" s="3"/>
      <c r="H91" s="3"/>
      <c r="J91" s="358"/>
      <c r="K91" s="358"/>
      <c r="L91" s="358"/>
      <c r="M91" s="358"/>
      <c r="N91" s="358"/>
      <c r="S91" s="30"/>
    </row>
    <row r="92" spans="2:21" x14ac:dyDescent="0.25">
      <c r="B92" s="32" t="s">
        <v>1015</v>
      </c>
      <c r="C92" s="259">
        <v>0.04</v>
      </c>
      <c r="D92" s="34">
        <f>(C92/(C92+C93))*D91</f>
        <v>16000</v>
      </c>
      <c r="E92" s="3"/>
      <c r="F92" s="3" t="s">
        <v>63</v>
      </c>
      <c r="G92" s="250">
        <v>0.02</v>
      </c>
      <c r="H92" s="3"/>
      <c r="J92" s="358"/>
      <c r="K92" s="358"/>
      <c r="L92" s="358"/>
      <c r="M92" s="358"/>
      <c r="N92" s="358"/>
      <c r="S92" s="30"/>
    </row>
    <row r="93" spans="2:21" x14ac:dyDescent="0.25">
      <c r="B93" s="3" t="s">
        <v>1014</v>
      </c>
      <c r="C93" s="260">
        <v>0.04</v>
      </c>
      <c r="D93" s="34">
        <f>(C93/(C92+C93)*D91)</f>
        <v>16000</v>
      </c>
      <c r="E93" s="3"/>
      <c r="F93" s="35"/>
      <c r="G93" s="35"/>
      <c r="H93" s="3"/>
      <c r="J93" s="358"/>
      <c r="K93" s="358"/>
      <c r="L93" s="358"/>
      <c r="M93" s="358"/>
      <c r="N93" s="358"/>
      <c r="S93" s="30"/>
    </row>
    <row r="94" spans="2:21" x14ac:dyDescent="0.25">
      <c r="B94" s="3"/>
      <c r="C94" s="3"/>
      <c r="D94" s="3"/>
      <c r="E94" s="3"/>
      <c r="F94" s="3" t="s">
        <v>64</v>
      </c>
      <c r="G94" s="257">
        <v>0.02</v>
      </c>
      <c r="H94" s="3"/>
      <c r="J94" s="358"/>
      <c r="K94" s="358"/>
      <c r="L94" s="358"/>
      <c r="M94" s="358"/>
      <c r="N94" s="358"/>
      <c r="S94" s="30"/>
    </row>
    <row r="95" spans="2:21" x14ac:dyDescent="0.25">
      <c r="B95" s="3" t="s">
        <v>1000</v>
      </c>
      <c r="C95" s="3"/>
      <c r="D95" s="249"/>
      <c r="E95" s="3"/>
      <c r="F95" s="35"/>
      <c r="G95" s="35"/>
      <c r="H95" s="3"/>
      <c r="J95" s="358"/>
      <c r="K95" s="358"/>
      <c r="L95" s="358"/>
      <c r="M95" s="358"/>
      <c r="N95" s="358"/>
      <c r="S95" s="30"/>
    </row>
    <row r="96" spans="2:21" x14ac:dyDescent="0.25">
      <c r="B96" s="3" t="s">
        <v>1077</v>
      </c>
      <c r="C96" s="259">
        <v>2.5000000000000001E-3</v>
      </c>
      <c r="D96" s="34">
        <f>(C96/(C96+C97))*D95</f>
        <v>0</v>
      </c>
      <c r="E96" s="3"/>
      <c r="F96" s="3"/>
      <c r="G96" s="3"/>
      <c r="H96" s="3"/>
      <c r="J96" s="358"/>
      <c r="K96" s="358"/>
      <c r="L96" s="358"/>
      <c r="M96" s="358"/>
      <c r="N96" s="358"/>
      <c r="S96" s="30"/>
    </row>
    <row r="97" spans="1:19" ht="11.4" customHeight="1" x14ac:dyDescent="0.25">
      <c r="B97" s="3" t="s">
        <v>1068</v>
      </c>
      <c r="C97" s="259">
        <v>5.0000000000000001E-3</v>
      </c>
      <c r="D97" s="34">
        <f>(C97/(C96+C97)*D95)</f>
        <v>0</v>
      </c>
      <c r="E97" s="3"/>
      <c r="F97" s="3"/>
      <c r="G97" s="3"/>
      <c r="H97" s="3"/>
      <c r="J97" s="358"/>
      <c r="K97" s="358"/>
      <c r="L97" s="358"/>
      <c r="M97" s="358"/>
      <c r="N97" s="358"/>
      <c r="S97" s="30"/>
    </row>
    <row r="98" spans="1:19" ht="11.4" customHeight="1" x14ac:dyDescent="0.25">
      <c r="B98" s="3"/>
      <c r="C98" s="3"/>
      <c r="D98" s="3"/>
      <c r="E98" s="3"/>
      <c r="F98" s="3"/>
      <c r="G98" s="3"/>
      <c r="H98" s="3"/>
      <c r="J98" s="358"/>
      <c r="K98" s="358"/>
      <c r="L98" s="358"/>
      <c r="M98" s="358"/>
      <c r="N98" s="358"/>
      <c r="S98" s="30"/>
    </row>
    <row r="99" spans="1:19" ht="11.4" customHeight="1" x14ac:dyDescent="0.25">
      <c r="B99" s="3" t="s">
        <v>65</v>
      </c>
      <c r="C99" s="34">
        <f>D91+D95-H153</f>
        <v>167235.36581229066</v>
      </c>
      <c r="D99" s="242" t="s">
        <v>1107</v>
      </c>
      <c r="E99" s="3"/>
      <c r="F99" s="3"/>
      <c r="G99" s="3"/>
      <c r="H99" s="3"/>
      <c r="J99" s="358"/>
      <c r="K99" s="358"/>
      <c r="L99" s="358"/>
      <c r="M99" s="358"/>
      <c r="N99" s="358"/>
      <c r="S99" s="30"/>
    </row>
    <row r="100" spans="1:19" x14ac:dyDescent="0.25">
      <c r="S100" s="30"/>
    </row>
    <row r="101" spans="1:19" x14ac:dyDescent="0.25">
      <c r="B101" s="350" t="s">
        <v>59</v>
      </c>
      <c r="C101" s="350"/>
      <c r="D101" s="350"/>
      <c r="E101" s="350"/>
      <c r="F101" s="350"/>
      <c r="G101" s="350"/>
      <c r="H101" s="350"/>
      <c r="J101" s="245" t="s">
        <v>1108</v>
      </c>
      <c r="S101" s="30"/>
    </row>
    <row r="102" spans="1:19" ht="36" customHeight="1" thickBot="1" x14ac:dyDescent="0.3">
      <c r="B102" s="131" t="s">
        <v>1012</v>
      </c>
      <c r="C102" s="132" t="s">
        <v>37</v>
      </c>
      <c r="D102" s="131" t="s">
        <v>1110</v>
      </c>
      <c r="E102" s="133" t="s">
        <v>1001</v>
      </c>
      <c r="F102" s="131" t="s">
        <v>1111</v>
      </c>
      <c r="G102" s="131" t="s">
        <v>1013</v>
      </c>
      <c r="H102" s="131" t="s">
        <v>1010</v>
      </c>
      <c r="J102" s="244" t="s">
        <v>1109</v>
      </c>
      <c r="L102" s="358" t="s">
        <v>1117</v>
      </c>
      <c r="M102" s="358"/>
      <c r="N102" s="358"/>
      <c r="O102" s="358"/>
      <c r="S102" s="30"/>
    </row>
    <row r="103" spans="1:19" ht="12.6" thickTop="1" thickBot="1" x14ac:dyDescent="0.3">
      <c r="A103" s="65">
        <v>1</v>
      </c>
      <c r="B103" s="49">
        <f t="shared" ref="B103:B134" si="16">IF(A103&lt;=$G$90,A103," - ")</f>
        <v>1</v>
      </c>
      <c r="C103" s="255">
        <v>2025</v>
      </c>
      <c r="D103" s="249">
        <v>127050</v>
      </c>
      <c r="E103" s="249">
        <v>127050</v>
      </c>
      <c r="F103" s="249">
        <v>143850</v>
      </c>
      <c r="G103" s="34">
        <f t="shared" ref="G103:G134" si="17">IF(A103&lt;=$G$90,E103-D103," - ")</f>
        <v>0</v>
      </c>
      <c r="H103" s="34">
        <f t="shared" ref="H103:H134" si="18">IF(A103&lt;=$G$90,E103-F103," - ")</f>
        <v>-16800</v>
      </c>
      <c r="I103" s="31" t="str">
        <f t="shared" ref="I103:I134" si="19">IF(C103=" - ",IF(SUM(D103:F103)&gt;0,"ERROR"," - ")," - ")</f>
        <v xml:space="preserve"> - </v>
      </c>
      <c r="J103" s="256">
        <v>143850</v>
      </c>
      <c r="L103" s="358"/>
      <c r="M103" s="358"/>
      <c r="N103" s="358"/>
      <c r="O103" s="358"/>
      <c r="S103" s="30"/>
    </row>
    <row r="104" spans="1:19" ht="12" thickTop="1" x14ac:dyDescent="0.25">
      <c r="A104" s="65">
        <v>2</v>
      </c>
      <c r="B104" s="49">
        <f t="shared" si="16"/>
        <v>2</v>
      </c>
      <c r="C104" s="63">
        <f t="shared" ref="C104:C135" si="20">IF(A104&lt;=$G$90,C103+1, " - ")</f>
        <v>2026</v>
      </c>
      <c r="D104" s="249">
        <v>129591</v>
      </c>
      <c r="E104" s="249">
        <v>129591</v>
      </c>
      <c r="F104" s="249">
        <v>146727</v>
      </c>
      <c r="G104" s="34">
        <f t="shared" si="17"/>
        <v>0</v>
      </c>
      <c r="H104" s="34">
        <f t="shared" si="18"/>
        <v>-17136</v>
      </c>
      <c r="I104" s="31" t="str">
        <f t="shared" si="19"/>
        <v xml:space="preserve"> - </v>
      </c>
      <c r="J104" s="235">
        <f t="shared" ref="J104:J135" si="21">IF($B104&lt;=$G$90,$J103*(1+$G$92),0)</f>
        <v>146727</v>
      </c>
      <c r="L104" s="358"/>
      <c r="M104" s="358"/>
      <c r="N104" s="358"/>
      <c r="O104" s="358"/>
      <c r="S104" s="30"/>
    </row>
    <row r="105" spans="1:19" x14ac:dyDescent="0.25">
      <c r="A105" s="65">
        <v>3</v>
      </c>
      <c r="B105" s="49">
        <f t="shared" si="16"/>
        <v>3</v>
      </c>
      <c r="C105" s="63">
        <f t="shared" si="20"/>
        <v>2027</v>
      </c>
      <c r="D105" s="249">
        <v>132182.82</v>
      </c>
      <c r="E105" s="249">
        <v>132183</v>
      </c>
      <c r="F105" s="249">
        <v>149661.54</v>
      </c>
      <c r="G105" s="34">
        <f t="shared" si="17"/>
        <v>0.17999999999301508</v>
      </c>
      <c r="H105" s="34">
        <f t="shared" si="18"/>
        <v>-17478.540000000008</v>
      </c>
      <c r="I105" s="31" t="str">
        <f t="shared" si="19"/>
        <v xml:space="preserve"> - </v>
      </c>
      <c r="J105" s="236">
        <f t="shared" si="21"/>
        <v>149661.54</v>
      </c>
      <c r="L105" s="358"/>
      <c r="M105" s="358"/>
      <c r="N105" s="358"/>
      <c r="O105" s="358"/>
      <c r="S105" s="30"/>
    </row>
    <row r="106" spans="1:19" x14ac:dyDescent="0.25">
      <c r="A106" s="65">
        <v>4</v>
      </c>
      <c r="B106" s="49">
        <f t="shared" si="16"/>
        <v>4</v>
      </c>
      <c r="C106" s="63">
        <f t="shared" si="20"/>
        <v>2028</v>
      </c>
      <c r="D106" s="249">
        <v>134826.47640000001</v>
      </c>
      <c r="E106" s="249">
        <v>134826</v>
      </c>
      <c r="F106" s="249">
        <v>152654.7708</v>
      </c>
      <c r="G106" s="34">
        <f t="shared" si="17"/>
        <v>-0.47640000001410954</v>
      </c>
      <c r="H106" s="34">
        <f t="shared" si="18"/>
        <v>-17828.770799999998</v>
      </c>
      <c r="I106" s="31" t="str">
        <f t="shared" si="19"/>
        <v xml:space="preserve"> - </v>
      </c>
      <c r="J106" s="236">
        <f t="shared" si="21"/>
        <v>152654.7708</v>
      </c>
      <c r="L106" s="358"/>
      <c r="M106" s="358"/>
      <c r="N106" s="358"/>
      <c r="O106" s="358"/>
      <c r="S106" s="30"/>
    </row>
    <row r="107" spans="1:19" x14ac:dyDescent="0.25">
      <c r="A107" s="65">
        <v>5</v>
      </c>
      <c r="B107" s="49">
        <f t="shared" si="16"/>
        <v>5</v>
      </c>
      <c r="C107" s="63">
        <f t="shared" si="20"/>
        <v>2029</v>
      </c>
      <c r="D107" s="249">
        <v>137523.00592800003</v>
      </c>
      <c r="E107" s="249">
        <v>137523</v>
      </c>
      <c r="F107" s="249">
        <v>155707.86621599999</v>
      </c>
      <c r="G107" s="34">
        <f t="shared" si="17"/>
        <v>-5.9280000277794898E-3</v>
      </c>
      <c r="H107" s="34">
        <f t="shared" si="18"/>
        <v>-18184.866215999995</v>
      </c>
      <c r="I107" s="31" t="str">
        <f t="shared" si="19"/>
        <v xml:space="preserve"> - </v>
      </c>
      <c r="J107" s="236">
        <f t="shared" si="21"/>
        <v>155707.86621599999</v>
      </c>
      <c r="L107" s="358"/>
      <c r="M107" s="358"/>
      <c r="N107" s="358"/>
      <c r="O107" s="358"/>
      <c r="S107" s="30"/>
    </row>
    <row r="108" spans="1:19" ht="10.95" customHeight="1" x14ac:dyDescent="0.25">
      <c r="A108" s="65">
        <v>6</v>
      </c>
      <c r="B108" s="49">
        <f t="shared" si="16"/>
        <v>6</v>
      </c>
      <c r="C108" s="63">
        <f t="shared" si="20"/>
        <v>2030</v>
      </c>
      <c r="D108" s="249">
        <v>140273.46604656003</v>
      </c>
      <c r="E108" s="249">
        <f>140273+3360</f>
        <v>143633</v>
      </c>
      <c r="F108" s="249">
        <v>158822.02354031999</v>
      </c>
      <c r="G108" s="34">
        <f t="shared" si="17"/>
        <v>3359.5339534399682</v>
      </c>
      <c r="H108" s="34">
        <f t="shared" si="18"/>
        <v>-15189.023540319991</v>
      </c>
      <c r="I108" s="31" t="str">
        <f t="shared" si="19"/>
        <v xml:space="preserve"> - </v>
      </c>
      <c r="J108" s="236">
        <f t="shared" si="21"/>
        <v>158822.02354031999</v>
      </c>
      <c r="L108" s="358"/>
      <c r="M108" s="358"/>
      <c r="N108" s="358"/>
      <c r="O108" s="358"/>
      <c r="S108" s="30"/>
    </row>
    <row r="109" spans="1:19" x14ac:dyDescent="0.25">
      <c r="A109" s="65">
        <v>7</v>
      </c>
      <c r="B109" s="49">
        <f t="shared" si="16"/>
        <v>7</v>
      </c>
      <c r="C109" s="63">
        <f t="shared" si="20"/>
        <v>2031</v>
      </c>
      <c r="D109" s="249">
        <v>143078.93536749124</v>
      </c>
      <c r="E109" s="249">
        <f>143079+6720</f>
        <v>149799</v>
      </c>
      <c r="F109" s="249">
        <v>161998.4640111264</v>
      </c>
      <c r="G109" s="34">
        <f t="shared" si="17"/>
        <v>6720.0646325087582</v>
      </c>
      <c r="H109" s="34">
        <f t="shared" si="18"/>
        <v>-12199.464011126402</v>
      </c>
      <c r="I109" s="31" t="str">
        <f t="shared" si="19"/>
        <v xml:space="preserve"> - </v>
      </c>
      <c r="J109" s="236">
        <f t="shared" si="21"/>
        <v>161998.4640111264</v>
      </c>
      <c r="L109" s="358"/>
      <c r="M109" s="358"/>
      <c r="N109" s="358"/>
      <c r="O109" s="358"/>
      <c r="S109" s="30"/>
    </row>
    <row r="110" spans="1:19" x14ac:dyDescent="0.25">
      <c r="A110" s="65">
        <v>8</v>
      </c>
      <c r="B110" s="49">
        <f t="shared" si="16"/>
        <v>8</v>
      </c>
      <c r="C110" s="63">
        <f t="shared" si="20"/>
        <v>2032</v>
      </c>
      <c r="D110" s="249">
        <v>145940.51407484108</v>
      </c>
      <c r="E110" s="249">
        <f>145941+10080</f>
        <v>156021</v>
      </c>
      <c r="F110" s="249">
        <v>165238.43329134892</v>
      </c>
      <c r="G110" s="34">
        <f t="shared" si="17"/>
        <v>10080.485925158922</v>
      </c>
      <c r="H110" s="34">
        <f t="shared" si="18"/>
        <v>-9217.4332913489197</v>
      </c>
      <c r="I110" s="31" t="str">
        <f t="shared" si="19"/>
        <v xml:space="preserve"> - </v>
      </c>
      <c r="J110" s="236">
        <f t="shared" si="21"/>
        <v>165238.43329134892</v>
      </c>
      <c r="L110" s="358"/>
      <c r="M110" s="358"/>
      <c r="N110" s="358"/>
      <c r="O110" s="358"/>
      <c r="S110" s="30"/>
    </row>
    <row r="111" spans="1:19" x14ac:dyDescent="0.25">
      <c r="A111" s="65">
        <v>9</v>
      </c>
      <c r="B111" s="49">
        <f t="shared" si="16"/>
        <v>9</v>
      </c>
      <c r="C111" s="63">
        <f t="shared" si="20"/>
        <v>2033</v>
      </c>
      <c r="D111" s="249">
        <v>148859.32435633789</v>
      </c>
      <c r="E111" s="249">
        <f>148859+13440</f>
        <v>162299</v>
      </c>
      <c r="F111" s="249">
        <v>168543.20195717592</v>
      </c>
      <c r="G111" s="34">
        <f t="shared" si="17"/>
        <v>13439.675643662107</v>
      </c>
      <c r="H111" s="34">
        <f t="shared" si="18"/>
        <v>-6244.2019571759156</v>
      </c>
      <c r="I111" s="31" t="str">
        <f t="shared" si="19"/>
        <v xml:space="preserve"> - </v>
      </c>
      <c r="J111" s="236">
        <f t="shared" si="21"/>
        <v>168543.20195717592</v>
      </c>
      <c r="L111" s="358"/>
      <c r="M111" s="358"/>
      <c r="N111" s="358"/>
      <c r="O111" s="358"/>
      <c r="S111" s="30"/>
    </row>
    <row r="112" spans="1:19" x14ac:dyDescent="0.25">
      <c r="A112" s="65">
        <v>10</v>
      </c>
      <c r="B112" s="49">
        <f t="shared" si="16"/>
        <v>10</v>
      </c>
      <c r="C112" s="63">
        <f t="shared" si="20"/>
        <v>2034</v>
      </c>
      <c r="D112" s="249">
        <v>151836.51084346464</v>
      </c>
      <c r="E112" s="249">
        <f>151837+15120</f>
        <v>166957</v>
      </c>
      <c r="F112" s="249">
        <v>171914.06599631943</v>
      </c>
      <c r="G112" s="34">
        <f t="shared" si="17"/>
        <v>15120.489156535361</v>
      </c>
      <c r="H112" s="34">
        <f t="shared" si="18"/>
        <v>-4957.0659963194339</v>
      </c>
      <c r="I112" s="31" t="str">
        <f t="shared" si="19"/>
        <v xml:space="preserve"> - </v>
      </c>
      <c r="J112" s="236">
        <f t="shared" si="21"/>
        <v>171914.06599631943</v>
      </c>
      <c r="L112" s="358"/>
      <c r="M112" s="358"/>
      <c r="N112" s="358"/>
      <c r="O112" s="358"/>
      <c r="S112" s="30"/>
    </row>
    <row r="113" spans="1:19" x14ac:dyDescent="0.25">
      <c r="A113" s="65">
        <v>11</v>
      </c>
      <c r="B113" s="49" t="str">
        <f t="shared" si="16"/>
        <v xml:space="preserve"> - </v>
      </c>
      <c r="C113" s="63" t="str">
        <f t="shared" si="20"/>
        <v xml:space="preserve"> - </v>
      </c>
      <c r="D113" s="249"/>
      <c r="E113" s="249"/>
      <c r="F113" s="249"/>
      <c r="G113" s="34" t="str">
        <f t="shared" si="17"/>
        <v xml:space="preserve"> - </v>
      </c>
      <c r="H113" s="34" t="str">
        <f t="shared" si="18"/>
        <v xml:space="preserve"> - </v>
      </c>
      <c r="I113" s="31" t="str">
        <f t="shared" si="19"/>
        <v xml:space="preserve"> - </v>
      </c>
      <c r="J113" s="236">
        <f t="shared" si="21"/>
        <v>0</v>
      </c>
      <c r="L113" s="358"/>
      <c r="M113" s="358"/>
      <c r="N113" s="358"/>
      <c r="O113" s="358"/>
      <c r="S113" s="30"/>
    </row>
    <row r="114" spans="1:19" x14ac:dyDescent="0.25">
      <c r="A114" s="65">
        <v>12</v>
      </c>
      <c r="B114" s="49" t="str">
        <f t="shared" si="16"/>
        <v xml:space="preserve"> - </v>
      </c>
      <c r="C114" s="63" t="str">
        <f t="shared" si="20"/>
        <v xml:space="preserve"> - </v>
      </c>
      <c r="D114" s="249"/>
      <c r="E114" s="249"/>
      <c r="F114" s="249"/>
      <c r="G114" s="34" t="str">
        <f t="shared" si="17"/>
        <v xml:space="preserve"> - </v>
      </c>
      <c r="H114" s="34" t="str">
        <f t="shared" si="18"/>
        <v xml:space="preserve"> - </v>
      </c>
      <c r="I114" s="31" t="str">
        <f t="shared" si="19"/>
        <v xml:space="preserve"> - </v>
      </c>
      <c r="J114" s="236">
        <f t="shared" si="21"/>
        <v>0</v>
      </c>
      <c r="L114" s="358"/>
      <c r="M114" s="358"/>
      <c r="N114" s="358"/>
      <c r="O114" s="358"/>
      <c r="S114" s="30"/>
    </row>
    <row r="115" spans="1:19" x14ac:dyDescent="0.25">
      <c r="A115" s="65">
        <v>13</v>
      </c>
      <c r="B115" s="49" t="str">
        <f t="shared" si="16"/>
        <v xml:space="preserve"> - </v>
      </c>
      <c r="C115" s="63" t="str">
        <f t="shared" si="20"/>
        <v xml:space="preserve"> - </v>
      </c>
      <c r="D115" s="249"/>
      <c r="E115" s="249"/>
      <c r="F115" s="249"/>
      <c r="G115" s="34" t="str">
        <f t="shared" si="17"/>
        <v xml:space="preserve"> - </v>
      </c>
      <c r="H115" s="34" t="str">
        <f t="shared" si="18"/>
        <v xml:space="preserve"> - </v>
      </c>
      <c r="I115" s="31" t="str">
        <f t="shared" si="19"/>
        <v xml:space="preserve"> - </v>
      </c>
      <c r="J115" s="236">
        <f t="shared" si="21"/>
        <v>0</v>
      </c>
      <c r="L115" s="358"/>
      <c r="M115" s="358"/>
      <c r="N115" s="358"/>
      <c r="O115" s="358"/>
      <c r="S115" s="30"/>
    </row>
    <row r="116" spans="1:19" x14ac:dyDescent="0.25">
      <c r="A116" s="65">
        <v>14</v>
      </c>
      <c r="B116" s="49" t="str">
        <f t="shared" si="16"/>
        <v xml:space="preserve"> - </v>
      </c>
      <c r="C116" s="63" t="str">
        <f t="shared" si="20"/>
        <v xml:space="preserve"> - </v>
      </c>
      <c r="D116" s="249"/>
      <c r="E116" s="249"/>
      <c r="F116" s="249"/>
      <c r="G116" s="34" t="str">
        <f t="shared" si="17"/>
        <v xml:space="preserve"> - </v>
      </c>
      <c r="H116" s="34" t="str">
        <f t="shared" si="18"/>
        <v xml:space="preserve"> - </v>
      </c>
      <c r="I116" s="31" t="str">
        <f t="shared" si="19"/>
        <v xml:space="preserve"> - </v>
      </c>
      <c r="J116" s="236">
        <f t="shared" si="21"/>
        <v>0</v>
      </c>
      <c r="L116" s="358"/>
      <c r="M116" s="358"/>
      <c r="N116" s="358"/>
      <c r="O116" s="358"/>
      <c r="S116" s="30"/>
    </row>
    <row r="117" spans="1:19" x14ac:dyDescent="0.25">
      <c r="A117" s="65">
        <v>15</v>
      </c>
      <c r="B117" s="49" t="str">
        <f t="shared" si="16"/>
        <v xml:space="preserve"> - </v>
      </c>
      <c r="C117" s="63" t="str">
        <f t="shared" si="20"/>
        <v xml:space="preserve"> - </v>
      </c>
      <c r="D117" s="249"/>
      <c r="E117" s="249"/>
      <c r="F117" s="249"/>
      <c r="G117" s="34" t="str">
        <f t="shared" si="17"/>
        <v xml:space="preserve"> - </v>
      </c>
      <c r="H117" s="34" t="str">
        <f t="shared" si="18"/>
        <v xml:space="preserve"> - </v>
      </c>
      <c r="I117" s="31" t="str">
        <f t="shared" si="19"/>
        <v xml:space="preserve"> - </v>
      </c>
      <c r="J117" s="236">
        <f t="shared" si="21"/>
        <v>0</v>
      </c>
      <c r="L117" s="358"/>
      <c r="M117" s="358"/>
      <c r="N117" s="358"/>
      <c r="O117" s="358"/>
      <c r="S117" s="30"/>
    </row>
    <row r="118" spans="1:19" x14ac:dyDescent="0.25">
      <c r="A118" s="65">
        <v>16</v>
      </c>
      <c r="B118" s="49" t="str">
        <f t="shared" si="16"/>
        <v xml:space="preserve"> - </v>
      </c>
      <c r="C118" s="63" t="str">
        <f t="shared" si="20"/>
        <v xml:space="preserve"> - </v>
      </c>
      <c r="D118" s="249"/>
      <c r="E118" s="249"/>
      <c r="F118" s="249"/>
      <c r="G118" s="34" t="str">
        <f t="shared" si="17"/>
        <v xml:space="preserve"> - </v>
      </c>
      <c r="H118" s="34" t="str">
        <f t="shared" si="18"/>
        <v xml:space="preserve"> - </v>
      </c>
      <c r="I118" s="31" t="str">
        <f t="shared" si="19"/>
        <v xml:space="preserve"> - </v>
      </c>
      <c r="J118" s="236">
        <f t="shared" si="21"/>
        <v>0</v>
      </c>
      <c r="L118" s="358"/>
      <c r="M118" s="358"/>
      <c r="N118" s="358"/>
      <c r="O118" s="358"/>
      <c r="S118" s="30"/>
    </row>
    <row r="119" spans="1:19" x14ac:dyDescent="0.25">
      <c r="A119" s="65">
        <v>17</v>
      </c>
      <c r="B119" s="49" t="str">
        <f t="shared" si="16"/>
        <v xml:space="preserve"> - </v>
      </c>
      <c r="C119" s="63" t="str">
        <f t="shared" si="20"/>
        <v xml:space="preserve"> - </v>
      </c>
      <c r="D119" s="249"/>
      <c r="E119" s="249"/>
      <c r="F119" s="249"/>
      <c r="G119" s="34" t="str">
        <f t="shared" si="17"/>
        <v xml:space="preserve"> - </v>
      </c>
      <c r="H119" s="34" t="str">
        <f t="shared" si="18"/>
        <v xml:space="preserve"> - </v>
      </c>
      <c r="I119" s="31" t="str">
        <f t="shared" si="19"/>
        <v xml:space="preserve"> - </v>
      </c>
      <c r="J119" s="236">
        <f t="shared" si="21"/>
        <v>0</v>
      </c>
      <c r="L119" s="358"/>
      <c r="M119" s="358"/>
      <c r="N119" s="358"/>
      <c r="O119" s="358"/>
      <c r="S119" s="30"/>
    </row>
    <row r="120" spans="1:19" x14ac:dyDescent="0.25">
      <c r="A120" s="65">
        <v>18</v>
      </c>
      <c r="B120" s="49" t="str">
        <f t="shared" si="16"/>
        <v xml:space="preserve"> - </v>
      </c>
      <c r="C120" s="63" t="str">
        <f t="shared" si="20"/>
        <v xml:space="preserve"> - </v>
      </c>
      <c r="D120" s="249"/>
      <c r="E120" s="249"/>
      <c r="F120" s="249"/>
      <c r="G120" s="34" t="str">
        <f t="shared" si="17"/>
        <v xml:space="preserve"> - </v>
      </c>
      <c r="H120" s="34" t="str">
        <f t="shared" si="18"/>
        <v xml:space="preserve"> - </v>
      </c>
      <c r="I120" s="31" t="str">
        <f t="shared" si="19"/>
        <v xml:space="preserve"> - </v>
      </c>
      <c r="J120" s="236">
        <f t="shared" si="21"/>
        <v>0</v>
      </c>
      <c r="S120" s="30"/>
    </row>
    <row r="121" spans="1:19" x14ac:dyDescent="0.25">
      <c r="A121" s="65">
        <v>19</v>
      </c>
      <c r="B121" s="49" t="str">
        <f t="shared" si="16"/>
        <v xml:space="preserve"> - </v>
      </c>
      <c r="C121" s="63" t="str">
        <f t="shared" si="20"/>
        <v xml:space="preserve"> - </v>
      </c>
      <c r="D121" s="249"/>
      <c r="E121" s="249"/>
      <c r="F121" s="249"/>
      <c r="G121" s="34" t="str">
        <f t="shared" si="17"/>
        <v xml:space="preserve"> - </v>
      </c>
      <c r="H121" s="34" t="str">
        <f t="shared" si="18"/>
        <v xml:space="preserve"> - </v>
      </c>
      <c r="I121" s="31" t="str">
        <f t="shared" si="19"/>
        <v xml:space="preserve"> - </v>
      </c>
      <c r="J121" s="236">
        <f t="shared" si="21"/>
        <v>0</v>
      </c>
      <c r="S121" s="30"/>
    </row>
    <row r="122" spans="1:19" x14ac:dyDescent="0.25">
      <c r="A122" s="65">
        <v>20</v>
      </c>
      <c r="B122" s="49" t="str">
        <f t="shared" si="16"/>
        <v xml:space="preserve"> - </v>
      </c>
      <c r="C122" s="63" t="str">
        <f t="shared" si="20"/>
        <v xml:space="preserve"> - </v>
      </c>
      <c r="D122" s="249"/>
      <c r="E122" s="249"/>
      <c r="F122" s="249"/>
      <c r="G122" s="34" t="str">
        <f t="shared" si="17"/>
        <v xml:space="preserve"> - </v>
      </c>
      <c r="H122" s="34" t="str">
        <f t="shared" si="18"/>
        <v xml:space="preserve"> - </v>
      </c>
      <c r="I122" s="31" t="str">
        <f t="shared" si="19"/>
        <v xml:space="preserve"> - </v>
      </c>
      <c r="J122" s="236">
        <f t="shared" si="21"/>
        <v>0</v>
      </c>
      <c r="S122" s="30"/>
    </row>
    <row r="123" spans="1:19" x14ac:dyDescent="0.25">
      <c r="A123" s="65">
        <v>21</v>
      </c>
      <c r="B123" s="49" t="str">
        <f t="shared" si="16"/>
        <v xml:space="preserve"> - </v>
      </c>
      <c r="C123" s="63" t="str">
        <f t="shared" si="20"/>
        <v xml:space="preserve"> - </v>
      </c>
      <c r="D123" s="249"/>
      <c r="E123" s="249"/>
      <c r="F123" s="249"/>
      <c r="G123" s="34" t="str">
        <f t="shared" si="17"/>
        <v xml:space="preserve"> - </v>
      </c>
      <c r="H123" s="34" t="str">
        <f t="shared" si="18"/>
        <v xml:space="preserve"> - </v>
      </c>
      <c r="I123" s="31" t="str">
        <f t="shared" si="19"/>
        <v xml:space="preserve"> - </v>
      </c>
      <c r="J123" s="236">
        <f t="shared" si="21"/>
        <v>0</v>
      </c>
      <c r="S123" s="30"/>
    </row>
    <row r="124" spans="1:19" x14ac:dyDescent="0.25">
      <c r="A124" s="65">
        <v>22</v>
      </c>
      <c r="B124" s="49" t="str">
        <f t="shared" si="16"/>
        <v xml:space="preserve"> - </v>
      </c>
      <c r="C124" s="63" t="str">
        <f t="shared" si="20"/>
        <v xml:space="preserve"> - </v>
      </c>
      <c r="D124" s="249"/>
      <c r="E124" s="249"/>
      <c r="F124" s="249"/>
      <c r="G124" s="34" t="str">
        <f t="shared" si="17"/>
        <v xml:space="preserve"> - </v>
      </c>
      <c r="H124" s="34" t="str">
        <f t="shared" si="18"/>
        <v xml:space="preserve"> - </v>
      </c>
      <c r="I124" s="31" t="str">
        <f t="shared" si="19"/>
        <v xml:space="preserve"> - </v>
      </c>
      <c r="J124" s="236">
        <f t="shared" si="21"/>
        <v>0</v>
      </c>
      <c r="S124" s="30"/>
    </row>
    <row r="125" spans="1:19" x14ac:dyDescent="0.25">
      <c r="A125" s="65">
        <v>23</v>
      </c>
      <c r="B125" s="49" t="str">
        <f t="shared" si="16"/>
        <v xml:space="preserve"> - </v>
      </c>
      <c r="C125" s="63" t="str">
        <f t="shared" si="20"/>
        <v xml:space="preserve"> - </v>
      </c>
      <c r="D125" s="249"/>
      <c r="E125" s="249"/>
      <c r="F125" s="249"/>
      <c r="G125" s="34" t="str">
        <f t="shared" si="17"/>
        <v xml:space="preserve"> - </v>
      </c>
      <c r="H125" s="34" t="str">
        <f t="shared" si="18"/>
        <v xml:space="preserve"> - </v>
      </c>
      <c r="I125" s="31" t="str">
        <f t="shared" si="19"/>
        <v xml:space="preserve"> - </v>
      </c>
      <c r="J125" s="236">
        <f t="shared" si="21"/>
        <v>0</v>
      </c>
      <c r="S125" s="30"/>
    </row>
    <row r="126" spans="1:19" x14ac:dyDescent="0.25">
      <c r="A126" s="65">
        <v>24</v>
      </c>
      <c r="B126" s="49" t="str">
        <f t="shared" si="16"/>
        <v xml:space="preserve"> - </v>
      </c>
      <c r="C126" s="63" t="str">
        <f t="shared" si="20"/>
        <v xml:space="preserve"> - </v>
      </c>
      <c r="D126" s="249"/>
      <c r="E126" s="249"/>
      <c r="F126" s="249"/>
      <c r="G126" s="34" t="str">
        <f t="shared" si="17"/>
        <v xml:space="preserve"> - </v>
      </c>
      <c r="H126" s="34" t="str">
        <f t="shared" si="18"/>
        <v xml:space="preserve"> - </v>
      </c>
      <c r="I126" s="31" t="str">
        <f t="shared" si="19"/>
        <v xml:space="preserve"> - </v>
      </c>
      <c r="J126" s="236">
        <f t="shared" si="21"/>
        <v>0</v>
      </c>
      <c r="S126" s="30"/>
    </row>
    <row r="127" spans="1:19" x14ac:dyDescent="0.25">
      <c r="A127" s="65">
        <v>25</v>
      </c>
      <c r="B127" s="49" t="str">
        <f t="shared" si="16"/>
        <v xml:space="preserve"> - </v>
      </c>
      <c r="C127" s="63" t="str">
        <f t="shared" si="20"/>
        <v xml:space="preserve"> - </v>
      </c>
      <c r="D127" s="249"/>
      <c r="E127" s="249"/>
      <c r="F127" s="249"/>
      <c r="G127" s="34" t="str">
        <f t="shared" si="17"/>
        <v xml:space="preserve"> - </v>
      </c>
      <c r="H127" s="34" t="str">
        <f t="shared" si="18"/>
        <v xml:space="preserve"> - </v>
      </c>
      <c r="I127" s="31" t="str">
        <f t="shared" si="19"/>
        <v xml:space="preserve"> - </v>
      </c>
      <c r="J127" s="236">
        <f t="shared" si="21"/>
        <v>0</v>
      </c>
      <c r="S127" s="30"/>
    </row>
    <row r="128" spans="1:19" x14ac:dyDescent="0.25">
      <c r="A128" s="65">
        <v>26</v>
      </c>
      <c r="B128" s="49" t="str">
        <f t="shared" si="16"/>
        <v xml:space="preserve"> - </v>
      </c>
      <c r="C128" s="63" t="str">
        <f t="shared" si="20"/>
        <v xml:space="preserve"> - </v>
      </c>
      <c r="D128" s="249"/>
      <c r="E128" s="249"/>
      <c r="F128" s="249"/>
      <c r="G128" s="34" t="str">
        <f t="shared" si="17"/>
        <v xml:space="preserve"> - </v>
      </c>
      <c r="H128" s="34" t="str">
        <f t="shared" si="18"/>
        <v xml:space="preserve"> - </v>
      </c>
      <c r="I128" s="31" t="str">
        <f t="shared" si="19"/>
        <v xml:space="preserve"> - </v>
      </c>
      <c r="J128" s="236">
        <f t="shared" si="21"/>
        <v>0</v>
      </c>
      <c r="S128" s="30"/>
    </row>
    <row r="129" spans="1:19" x14ac:dyDescent="0.25">
      <c r="A129" s="65">
        <v>27</v>
      </c>
      <c r="B129" s="49" t="str">
        <f t="shared" si="16"/>
        <v xml:space="preserve"> - </v>
      </c>
      <c r="C129" s="63" t="str">
        <f t="shared" si="20"/>
        <v xml:space="preserve"> - </v>
      </c>
      <c r="D129" s="249"/>
      <c r="E129" s="249"/>
      <c r="F129" s="249"/>
      <c r="G129" s="34" t="str">
        <f t="shared" si="17"/>
        <v xml:space="preserve"> - </v>
      </c>
      <c r="H129" s="34" t="str">
        <f t="shared" si="18"/>
        <v xml:space="preserve"> - </v>
      </c>
      <c r="I129" s="31" t="str">
        <f t="shared" si="19"/>
        <v xml:space="preserve"> - </v>
      </c>
      <c r="J129" s="236">
        <f t="shared" si="21"/>
        <v>0</v>
      </c>
      <c r="S129" s="30"/>
    </row>
    <row r="130" spans="1:19" x14ac:dyDescent="0.25">
      <c r="A130" s="65">
        <v>28</v>
      </c>
      <c r="B130" s="49" t="str">
        <f t="shared" si="16"/>
        <v xml:space="preserve"> - </v>
      </c>
      <c r="C130" s="63" t="str">
        <f t="shared" si="20"/>
        <v xml:space="preserve"> - </v>
      </c>
      <c r="D130" s="249"/>
      <c r="E130" s="249"/>
      <c r="F130" s="249"/>
      <c r="G130" s="34" t="str">
        <f t="shared" si="17"/>
        <v xml:space="preserve"> - </v>
      </c>
      <c r="H130" s="34" t="str">
        <f t="shared" si="18"/>
        <v xml:space="preserve"> - </v>
      </c>
      <c r="I130" s="31" t="str">
        <f t="shared" si="19"/>
        <v xml:space="preserve"> - </v>
      </c>
      <c r="J130" s="236">
        <f t="shared" si="21"/>
        <v>0</v>
      </c>
      <c r="S130" s="30"/>
    </row>
    <row r="131" spans="1:19" x14ac:dyDescent="0.25">
      <c r="A131" s="65">
        <v>29</v>
      </c>
      <c r="B131" s="49" t="str">
        <f t="shared" si="16"/>
        <v xml:space="preserve"> - </v>
      </c>
      <c r="C131" s="63" t="str">
        <f t="shared" si="20"/>
        <v xml:space="preserve"> - </v>
      </c>
      <c r="D131" s="249"/>
      <c r="E131" s="249"/>
      <c r="F131" s="249"/>
      <c r="G131" s="34" t="str">
        <f t="shared" si="17"/>
        <v xml:space="preserve"> - </v>
      </c>
      <c r="H131" s="34" t="str">
        <f t="shared" si="18"/>
        <v xml:space="preserve"> - </v>
      </c>
      <c r="I131" s="31" t="str">
        <f t="shared" si="19"/>
        <v xml:space="preserve"> - </v>
      </c>
      <c r="J131" s="236">
        <f t="shared" si="21"/>
        <v>0</v>
      </c>
      <c r="S131" s="30"/>
    </row>
    <row r="132" spans="1:19" x14ac:dyDescent="0.25">
      <c r="A132" s="65">
        <v>30</v>
      </c>
      <c r="B132" s="49" t="str">
        <f t="shared" si="16"/>
        <v xml:space="preserve"> - </v>
      </c>
      <c r="C132" s="63" t="str">
        <f t="shared" si="20"/>
        <v xml:space="preserve"> - </v>
      </c>
      <c r="D132" s="249"/>
      <c r="E132" s="249"/>
      <c r="F132" s="249"/>
      <c r="G132" s="34" t="str">
        <f t="shared" si="17"/>
        <v xml:space="preserve"> - </v>
      </c>
      <c r="H132" s="34" t="str">
        <f t="shared" si="18"/>
        <v xml:space="preserve"> - </v>
      </c>
      <c r="I132" s="31" t="str">
        <f t="shared" si="19"/>
        <v xml:space="preserve"> - </v>
      </c>
      <c r="J132" s="236">
        <f t="shared" si="21"/>
        <v>0</v>
      </c>
      <c r="S132" s="30"/>
    </row>
    <row r="133" spans="1:19" x14ac:dyDescent="0.25">
      <c r="A133" s="65">
        <v>31</v>
      </c>
      <c r="B133" s="49" t="str">
        <f t="shared" si="16"/>
        <v xml:space="preserve"> - </v>
      </c>
      <c r="C133" s="63" t="str">
        <f t="shared" si="20"/>
        <v xml:space="preserve"> - </v>
      </c>
      <c r="D133" s="249"/>
      <c r="E133" s="249"/>
      <c r="F133" s="249"/>
      <c r="G133" s="34" t="str">
        <f t="shared" si="17"/>
        <v xml:space="preserve"> - </v>
      </c>
      <c r="H133" s="34" t="str">
        <f t="shared" si="18"/>
        <v xml:space="preserve"> - </v>
      </c>
      <c r="I133" s="31" t="str">
        <f t="shared" si="19"/>
        <v xml:space="preserve"> - </v>
      </c>
      <c r="J133" s="236">
        <f t="shared" si="21"/>
        <v>0</v>
      </c>
      <c r="S133" s="30"/>
    </row>
    <row r="134" spans="1:19" x14ac:dyDescent="0.25">
      <c r="A134" s="65">
        <v>32</v>
      </c>
      <c r="B134" s="49" t="str">
        <f t="shared" si="16"/>
        <v xml:space="preserve"> - </v>
      </c>
      <c r="C134" s="63" t="str">
        <f t="shared" si="20"/>
        <v xml:space="preserve"> - </v>
      </c>
      <c r="D134" s="249"/>
      <c r="E134" s="249"/>
      <c r="F134" s="249"/>
      <c r="G134" s="34" t="str">
        <f t="shared" si="17"/>
        <v xml:space="preserve"> - </v>
      </c>
      <c r="H134" s="34" t="str">
        <f t="shared" si="18"/>
        <v xml:space="preserve"> - </v>
      </c>
      <c r="I134" s="31" t="str">
        <f t="shared" si="19"/>
        <v xml:space="preserve"> - </v>
      </c>
      <c r="J134" s="236">
        <f t="shared" si="21"/>
        <v>0</v>
      </c>
      <c r="S134" s="30"/>
    </row>
    <row r="135" spans="1:19" x14ac:dyDescent="0.25">
      <c r="A135" s="65">
        <v>33</v>
      </c>
      <c r="B135" s="49" t="str">
        <f t="shared" ref="B135:B152" si="22">IF(A135&lt;=$G$90,A135," - ")</f>
        <v xml:space="preserve"> - </v>
      </c>
      <c r="C135" s="63" t="str">
        <f t="shared" si="20"/>
        <v xml:space="preserve"> - </v>
      </c>
      <c r="D135" s="249"/>
      <c r="E135" s="249"/>
      <c r="F135" s="249"/>
      <c r="G135" s="34" t="str">
        <f t="shared" ref="G135:G152" si="23">IF(A135&lt;=$G$90,E135-D135," - ")</f>
        <v xml:space="preserve"> - </v>
      </c>
      <c r="H135" s="34" t="str">
        <f t="shared" ref="H135:H152" si="24">IF(A135&lt;=$G$90,E135-F135," - ")</f>
        <v xml:space="preserve"> - </v>
      </c>
      <c r="I135" s="31" t="str">
        <f t="shared" ref="I135:I152" si="25">IF(C135=" - ",IF(SUM(D135:F135)&gt;0,"ERROR"," - ")," - ")</f>
        <v xml:space="preserve"> - </v>
      </c>
      <c r="J135" s="236">
        <f t="shared" si="21"/>
        <v>0</v>
      </c>
      <c r="S135" s="30"/>
    </row>
    <row r="136" spans="1:19" x14ac:dyDescent="0.25">
      <c r="A136" s="65">
        <v>34</v>
      </c>
      <c r="B136" s="49" t="str">
        <f t="shared" si="22"/>
        <v xml:space="preserve"> - </v>
      </c>
      <c r="C136" s="63" t="str">
        <f t="shared" ref="C136:C152" si="26">IF(A136&lt;=$G$90,C135+1, " - ")</f>
        <v xml:space="preserve"> - </v>
      </c>
      <c r="D136" s="249"/>
      <c r="E136" s="249"/>
      <c r="F136" s="249"/>
      <c r="G136" s="34" t="str">
        <f t="shared" si="23"/>
        <v xml:space="preserve"> - </v>
      </c>
      <c r="H136" s="34" t="str">
        <f t="shared" si="24"/>
        <v xml:space="preserve"> - </v>
      </c>
      <c r="I136" s="31" t="str">
        <f t="shared" si="25"/>
        <v xml:space="preserve"> - </v>
      </c>
      <c r="J136" s="236">
        <f t="shared" ref="J136:J152" si="27">IF($B136&lt;=$G$90,$J135*(1+$G$92),0)</f>
        <v>0</v>
      </c>
      <c r="S136" s="30"/>
    </row>
    <row r="137" spans="1:19" x14ac:dyDescent="0.25">
      <c r="A137" s="65">
        <v>35</v>
      </c>
      <c r="B137" s="49" t="str">
        <f t="shared" si="22"/>
        <v xml:space="preserve"> - </v>
      </c>
      <c r="C137" s="63" t="str">
        <f t="shared" si="26"/>
        <v xml:space="preserve"> - </v>
      </c>
      <c r="D137" s="249"/>
      <c r="E137" s="249"/>
      <c r="F137" s="249"/>
      <c r="G137" s="34" t="str">
        <f t="shared" si="23"/>
        <v xml:space="preserve"> - </v>
      </c>
      <c r="H137" s="34" t="str">
        <f t="shared" si="24"/>
        <v xml:space="preserve"> - </v>
      </c>
      <c r="I137" s="31" t="str">
        <f t="shared" si="25"/>
        <v xml:space="preserve"> - </v>
      </c>
      <c r="J137" s="236">
        <f t="shared" si="27"/>
        <v>0</v>
      </c>
      <c r="S137" s="30"/>
    </row>
    <row r="138" spans="1:19" x14ac:dyDescent="0.25">
      <c r="A138" s="65">
        <v>36</v>
      </c>
      <c r="B138" s="49" t="str">
        <f t="shared" si="22"/>
        <v xml:space="preserve"> - </v>
      </c>
      <c r="C138" s="63" t="str">
        <f t="shared" si="26"/>
        <v xml:space="preserve"> - </v>
      </c>
      <c r="D138" s="249"/>
      <c r="E138" s="249"/>
      <c r="F138" s="249"/>
      <c r="G138" s="34" t="str">
        <f t="shared" si="23"/>
        <v xml:space="preserve"> - </v>
      </c>
      <c r="H138" s="34" t="str">
        <f t="shared" si="24"/>
        <v xml:space="preserve"> - </v>
      </c>
      <c r="I138" s="31" t="str">
        <f t="shared" si="25"/>
        <v xml:space="preserve"> - </v>
      </c>
      <c r="J138" s="236">
        <f t="shared" si="27"/>
        <v>0</v>
      </c>
      <c r="S138" s="30"/>
    </row>
    <row r="139" spans="1:19" x14ac:dyDescent="0.25">
      <c r="A139" s="65">
        <v>37</v>
      </c>
      <c r="B139" s="49" t="str">
        <f t="shared" si="22"/>
        <v xml:space="preserve"> - </v>
      </c>
      <c r="C139" s="63" t="str">
        <f t="shared" si="26"/>
        <v xml:space="preserve"> - </v>
      </c>
      <c r="D139" s="249"/>
      <c r="E139" s="249"/>
      <c r="F139" s="249"/>
      <c r="G139" s="34" t="str">
        <f t="shared" si="23"/>
        <v xml:space="preserve"> - </v>
      </c>
      <c r="H139" s="34" t="str">
        <f t="shared" si="24"/>
        <v xml:space="preserve"> - </v>
      </c>
      <c r="I139" s="31" t="str">
        <f t="shared" si="25"/>
        <v xml:space="preserve"> - </v>
      </c>
      <c r="J139" s="236">
        <f t="shared" si="27"/>
        <v>0</v>
      </c>
      <c r="S139" s="30"/>
    </row>
    <row r="140" spans="1:19" x14ac:dyDescent="0.25">
      <c r="A140" s="65">
        <v>38</v>
      </c>
      <c r="B140" s="49" t="str">
        <f t="shared" si="22"/>
        <v xml:space="preserve"> - </v>
      </c>
      <c r="C140" s="63" t="str">
        <f t="shared" si="26"/>
        <v xml:space="preserve"> - </v>
      </c>
      <c r="D140" s="249"/>
      <c r="E140" s="249"/>
      <c r="F140" s="249"/>
      <c r="G140" s="34" t="str">
        <f t="shared" si="23"/>
        <v xml:space="preserve"> - </v>
      </c>
      <c r="H140" s="34" t="str">
        <f t="shared" si="24"/>
        <v xml:space="preserve"> - </v>
      </c>
      <c r="I140" s="31" t="str">
        <f t="shared" si="25"/>
        <v xml:space="preserve"> - </v>
      </c>
      <c r="J140" s="236">
        <f t="shared" si="27"/>
        <v>0</v>
      </c>
      <c r="S140" s="30"/>
    </row>
    <row r="141" spans="1:19" x14ac:dyDescent="0.25">
      <c r="A141" s="65">
        <v>39</v>
      </c>
      <c r="B141" s="49" t="str">
        <f t="shared" si="22"/>
        <v xml:space="preserve"> - </v>
      </c>
      <c r="C141" s="63" t="str">
        <f t="shared" si="26"/>
        <v xml:space="preserve"> - </v>
      </c>
      <c r="D141" s="249"/>
      <c r="E141" s="249"/>
      <c r="F141" s="249"/>
      <c r="G141" s="34" t="str">
        <f t="shared" si="23"/>
        <v xml:space="preserve"> - </v>
      </c>
      <c r="H141" s="34" t="str">
        <f t="shared" si="24"/>
        <v xml:space="preserve"> - </v>
      </c>
      <c r="I141" s="31" t="str">
        <f t="shared" si="25"/>
        <v xml:space="preserve"> - </v>
      </c>
      <c r="J141" s="236">
        <f t="shared" si="27"/>
        <v>0</v>
      </c>
      <c r="S141" s="30"/>
    </row>
    <row r="142" spans="1:19" x14ac:dyDescent="0.25">
      <c r="A142" s="65">
        <v>40</v>
      </c>
      <c r="B142" s="49" t="str">
        <f t="shared" si="22"/>
        <v xml:space="preserve"> - </v>
      </c>
      <c r="C142" s="63" t="str">
        <f t="shared" si="26"/>
        <v xml:space="preserve"> - </v>
      </c>
      <c r="D142" s="249"/>
      <c r="E142" s="249"/>
      <c r="F142" s="249"/>
      <c r="G142" s="34" t="str">
        <f t="shared" si="23"/>
        <v xml:space="preserve"> - </v>
      </c>
      <c r="H142" s="34" t="str">
        <f t="shared" si="24"/>
        <v xml:space="preserve"> - </v>
      </c>
      <c r="I142" s="31" t="str">
        <f t="shared" si="25"/>
        <v xml:space="preserve"> - </v>
      </c>
      <c r="J142" s="236">
        <f t="shared" si="27"/>
        <v>0</v>
      </c>
      <c r="S142" s="30"/>
    </row>
    <row r="143" spans="1:19" x14ac:dyDescent="0.25">
      <c r="A143" s="65">
        <v>41</v>
      </c>
      <c r="B143" s="49" t="str">
        <f t="shared" si="22"/>
        <v xml:space="preserve"> - </v>
      </c>
      <c r="C143" s="63" t="str">
        <f t="shared" si="26"/>
        <v xml:space="preserve"> - </v>
      </c>
      <c r="D143" s="249"/>
      <c r="E143" s="249"/>
      <c r="F143" s="249"/>
      <c r="G143" s="34" t="str">
        <f t="shared" si="23"/>
        <v xml:space="preserve"> - </v>
      </c>
      <c r="H143" s="34" t="str">
        <f t="shared" si="24"/>
        <v xml:space="preserve"> - </v>
      </c>
      <c r="I143" s="31" t="str">
        <f t="shared" si="25"/>
        <v xml:space="preserve"> - </v>
      </c>
      <c r="J143" s="236">
        <f t="shared" si="27"/>
        <v>0</v>
      </c>
      <c r="S143" s="30"/>
    </row>
    <row r="144" spans="1:19" x14ac:dyDescent="0.25">
      <c r="A144" s="65">
        <v>42</v>
      </c>
      <c r="B144" s="49" t="str">
        <f t="shared" si="22"/>
        <v xml:space="preserve"> - </v>
      </c>
      <c r="C144" s="63" t="str">
        <f t="shared" si="26"/>
        <v xml:space="preserve"> - </v>
      </c>
      <c r="D144" s="249"/>
      <c r="E144" s="249"/>
      <c r="F144" s="249"/>
      <c r="G144" s="34" t="str">
        <f t="shared" si="23"/>
        <v xml:space="preserve"> - </v>
      </c>
      <c r="H144" s="34" t="str">
        <f t="shared" si="24"/>
        <v xml:space="preserve"> - </v>
      </c>
      <c r="I144" s="31" t="str">
        <f t="shared" si="25"/>
        <v xml:space="preserve"> - </v>
      </c>
      <c r="J144" s="236">
        <f t="shared" si="27"/>
        <v>0</v>
      </c>
      <c r="S144" s="30"/>
    </row>
    <row r="145" spans="1:19" x14ac:dyDescent="0.25">
      <c r="A145" s="65">
        <v>43</v>
      </c>
      <c r="B145" s="49" t="str">
        <f t="shared" si="22"/>
        <v xml:space="preserve"> - </v>
      </c>
      <c r="C145" s="63" t="str">
        <f t="shared" si="26"/>
        <v xml:space="preserve"> - </v>
      </c>
      <c r="D145" s="249"/>
      <c r="E145" s="249"/>
      <c r="F145" s="249"/>
      <c r="G145" s="34" t="str">
        <f t="shared" si="23"/>
        <v xml:space="preserve"> - </v>
      </c>
      <c r="H145" s="34" t="str">
        <f t="shared" si="24"/>
        <v xml:space="preserve"> - </v>
      </c>
      <c r="I145" s="31" t="str">
        <f t="shared" si="25"/>
        <v xml:space="preserve"> - </v>
      </c>
      <c r="J145" s="236">
        <f t="shared" si="27"/>
        <v>0</v>
      </c>
      <c r="S145" s="30"/>
    </row>
    <row r="146" spans="1:19" x14ac:dyDescent="0.25">
      <c r="A146" s="65">
        <v>44</v>
      </c>
      <c r="B146" s="49" t="str">
        <f t="shared" si="22"/>
        <v xml:space="preserve"> - </v>
      </c>
      <c r="C146" s="63" t="str">
        <f t="shared" si="26"/>
        <v xml:space="preserve"> - </v>
      </c>
      <c r="D146" s="249"/>
      <c r="E146" s="249"/>
      <c r="F146" s="249"/>
      <c r="G146" s="34" t="str">
        <f t="shared" si="23"/>
        <v xml:space="preserve"> - </v>
      </c>
      <c r="H146" s="34" t="str">
        <f t="shared" si="24"/>
        <v xml:space="preserve"> - </v>
      </c>
      <c r="I146" s="31" t="str">
        <f t="shared" si="25"/>
        <v xml:space="preserve"> - </v>
      </c>
      <c r="J146" s="236">
        <f t="shared" si="27"/>
        <v>0</v>
      </c>
      <c r="S146" s="30"/>
    </row>
    <row r="147" spans="1:19" x14ac:dyDescent="0.25">
      <c r="A147" s="65">
        <v>45</v>
      </c>
      <c r="B147" s="49" t="str">
        <f t="shared" si="22"/>
        <v xml:space="preserve"> - </v>
      </c>
      <c r="C147" s="63" t="str">
        <f t="shared" si="26"/>
        <v xml:space="preserve"> - </v>
      </c>
      <c r="D147" s="249"/>
      <c r="E147" s="249"/>
      <c r="F147" s="249"/>
      <c r="G147" s="34" t="str">
        <f t="shared" si="23"/>
        <v xml:space="preserve"> - </v>
      </c>
      <c r="H147" s="34" t="str">
        <f t="shared" si="24"/>
        <v xml:space="preserve"> - </v>
      </c>
      <c r="I147" s="31" t="str">
        <f t="shared" si="25"/>
        <v xml:space="preserve"> - </v>
      </c>
      <c r="J147" s="236">
        <f t="shared" si="27"/>
        <v>0</v>
      </c>
      <c r="S147" s="30"/>
    </row>
    <row r="148" spans="1:19" x14ac:dyDescent="0.25">
      <c r="A148" s="65">
        <v>46</v>
      </c>
      <c r="B148" s="49" t="str">
        <f t="shared" si="22"/>
        <v xml:space="preserve"> - </v>
      </c>
      <c r="C148" s="63" t="str">
        <f t="shared" si="26"/>
        <v xml:space="preserve"> - </v>
      </c>
      <c r="D148" s="249"/>
      <c r="E148" s="249"/>
      <c r="F148" s="249"/>
      <c r="G148" s="34" t="str">
        <f t="shared" si="23"/>
        <v xml:space="preserve"> - </v>
      </c>
      <c r="H148" s="34" t="str">
        <f t="shared" si="24"/>
        <v xml:space="preserve"> - </v>
      </c>
      <c r="I148" s="31" t="str">
        <f t="shared" si="25"/>
        <v xml:space="preserve"> - </v>
      </c>
      <c r="J148" s="236">
        <f t="shared" si="27"/>
        <v>0</v>
      </c>
      <c r="S148" s="30"/>
    </row>
    <row r="149" spans="1:19" x14ac:dyDescent="0.25">
      <c r="A149" s="65">
        <v>47</v>
      </c>
      <c r="B149" s="49" t="str">
        <f t="shared" si="22"/>
        <v xml:space="preserve"> - </v>
      </c>
      <c r="C149" s="63" t="str">
        <f t="shared" si="26"/>
        <v xml:space="preserve"> - </v>
      </c>
      <c r="D149" s="249"/>
      <c r="E149" s="249"/>
      <c r="F149" s="249"/>
      <c r="G149" s="34" t="str">
        <f t="shared" si="23"/>
        <v xml:space="preserve"> - </v>
      </c>
      <c r="H149" s="34" t="str">
        <f t="shared" si="24"/>
        <v xml:space="preserve"> - </v>
      </c>
      <c r="I149" s="31" t="str">
        <f t="shared" si="25"/>
        <v xml:space="preserve"> - </v>
      </c>
      <c r="J149" s="236">
        <f t="shared" si="27"/>
        <v>0</v>
      </c>
      <c r="S149" s="30"/>
    </row>
    <row r="150" spans="1:19" x14ac:dyDescent="0.25">
      <c r="A150" s="65">
        <v>48</v>
      </c>
      <c r="B150" s="49" t="str">
        <f t="shared" si="22"/>
        <v xml:space="preserve"> - </v>
      </c>
      <c r="C150" s="63" t="str">
        <f t="shared" si="26"/>
        <v xml:space="preserve"> - </v>
      </c>
      <c r="D150" s="249"/>
      <c r="E150" s="249"/>
      <c r="F150" s="249"/>
      <c r="G150" s="34" t="str">
        <f t="shared" si="23"/>
        <v xml:space="preserve"> - </v>
      </c>
      <c r="H150" s="34" t="str">
        <f t="shared" si="24"/>
        <v xml:space="preserve"> - </v>
      </c>
      <c r="I150" s="31" t="str">
        <f t="shared" si="25"/>
        <v xml:space="preserve"> - </v>
      </c>
      <c r="J150" s="236">
        <f t="shared" si="27"/>
        <v>0</v>
      </c>
      <c r="S150" s="30"/>
    </row>
    <row r="151" spans="1:19" x14ac:dyDescent="0.25">
      <c r="A151" s="65">
        <v>49</v>
      </c>
      <c r="B151" s="49" t="str">
        <f t="shared" si="22"/>
        <v xml:space="preserve"> - </v>
      </c>
      <c r="C151" s="63" t="str">
        <f t="shared" si="26"/>
        <v xml:space="preserve"> - </v>
      </c>
      <c r="D151" s="249"/>
      <c r="E151" s="249"/>
      <c r="F151" s="249"/>
      <c r="G151" s="34" t="str">
        <f t="shared" si="23"/>
        <v xml:space="preserve"> - </v>
      </c>
      <c r="H151" s="34" t="str">
        <f t="shared" si="24"/>
        <v xml:space="preserve"> - </v>
      </c>
      <c r="I151" s="31" t="str">
        <f t="shared" si="25"/>
        <v xml:space="preserve"> - </v>
      </c>
      <c r="J151" s="236">
        <f t="shared" si="27"/>
        <v>0</v>
      </c>
      <c r="S151" s="30"/>
    </row>
    <row r="152" spans="1:19" x14ac:dyDescent="0.25">
      <c r="A152" s="65">
        <v>50</v>
      </c>
      <c r="B152" s="49" t="str">
        <f t="shared" si="22"/>
        <v xml:space="preserve"> - </v>
      </c>
      <c r="C152" s="63" t="str">
        <f t="shared" si="26"/>
        <v xml:space="preserve"> - </v>
      </c>
      <c r="D152" s="249"/>
      <c r="E152" s="249"/>
      <c r="F152" s="249"/>
      <c r="G152" s="34" t="str">
        <f t="shared" si="23"/>
        <v xml:space="preserve"> - </v>
      </c>
      <c r="H152" s="34" t="str">
        <f t="shared" si="24"/>
        <v xml:space="preserve"> - </v>
      </c>
      <c r="I152" s="31" t="str">
        <f t="shared" si="25"/>
        <v xml:space="preserve"> - </v>
      </c>
      <c r="J152" s="236">
        <f t="shared" si="27"/>
        <v>0</v>
      </c>
      <c r="S152" s="30"/>
    </row>
    <row r="153" spans="1:19" x14ac:dyDescent="0.25">
      <c r="B153" s="3"/>
      <c r="C153" s="3" t="s">
        <v>17</v>
      </c>
      <c r="D153" s="35">
        <f>SUM(D103:D152)</f>
        <v>1391162.0530166952</v>
      </c>
      <c r="E153" s="35">
        <f t="shared" ref="E153:H153" si="28">SUM(E103:E152)</f>
        <v>1439882</v>
      </c>
      <c r="F153" s="35">
        <f t="shared" si="28"/>
        <v>1575117.3658122907</v>
      </c>
      <c r="G153" s="35">
        <f t="shared" si="28"/>
        <v>48719.946983305068</v>
      </c>
      <c r="H153" s="35">
        <f t="shared" si="28"/>
        <v>-135235.36581229066</v>
      </c>
      <c r="S153" s="30"/>
    </row>
    <row r="154" spans="1:19" x14ac:dyDescent="0.25">
      <c r="B154" s="3"/>
      <c r="C154" s="35"/>
      <c r="D154" s="35"/>
      <c r="E154" s="35"/>
      <c r="F154" s="282" t="s">
        <v>1130</v>
      </c>
      <c r="G154" s="35">
        <f t="shared" ref="G154:H154" si="29">NPV($G$94,G103:G152)</f>
        <v>41086.499417138235</v>
      </c>
      <c r="H154" s="35">
        <f t="shared" si="29"/>
        <v>-123619.3829358027</v>
      </c>
      <c r="S154" s="30"/>
    </row>
    <row r="155" spans="1:19" x14ac:dyDescent="0.25">
      <c r="S155" s="30"/>
    </row>
    <row r="156" spans="1:19" x14ac:dyDescent="0.25">
      <c r="C156" s="350" t="s">
        <v>1131</v>
      </c>
      <c r="D156" s="350"/>
      <c r="E156" s="350"/>
      <c r="F156" s="350"/>
      <c r="S156" s="30"/>
    </row>
    <row r="157" spans="1:19" ht="34.950000000000003" customHeight="1" x14ac:dyDescent="0.25">
      <c r="C157" s="131" t="s">
        <v>1012</v>
      </c>
      <c r="D157" s="132" t="s">
        <v>37</v>
      </c>
      <c r="E157" s="131" t="s">
        <v>1123</v>
      </c>
      <c r="F157" s="131" t="s">
        <v>1124</v>
      </c>
      <c r="L157" s="349" t="s">
        <v>1132</v>
      </c>
      <c r="M157" s="349"/>
      <c r="N157" s="349"/>
      <c r="O157" s="349"/>
      <c r="P157" s="349"/>
      <c r="S157" s="30"/>
    </row>
    <row r="158" spans="1:19" x14ac:dyDescent="0.25">
      <c r="A158" s="65">
        <v>1</v>
      </c>
      <c r="C158" s="49">
        <f t="shared" ref="C158:C189" si="30">IF(A158&lt;=$G$90,A158," - ")</f>
        <v>1</v>
      </c>
      <c r="D158" s="63">
        <f>C103</f>
        <v>2025</v>
      </c>
      <c r="E158" s="249"/>
      <c r="F158" s="249"/>
      <c r="G158" s="31" t="str">
        <f t="shared" ref="G158:G189" si="31">IF(D158=" - ",IF(SUM(E158:F158)&gt;0,"ERROR"," - ")," - ")</f>
        <v xml:space="preserve"> - </v>
      </c>
      <c r="L158" s="349"/>
      <c r="M158" s="349"/>
      <c r="N158" s="349"/>
      <c r="O158" s="349"/>
      <c r="P158" s="349"/>
      <c r="S158" s="30"/>
    </row>
    <row r="159" spans="1:19" x14ac:dyDescent="0.25">
      <c r="A159" s="65">
        <v>2</v>
      </c>
      <c r="C159" s="49">
        <f t="shared" si="30"/>
        <v>2</v>
      </c>
      <c r="D159" s="63">
        <f t="shared" ref="D159:D190" si="32">IF(A159&lt;=$G$90,D158+1, " - ")</f>
        <v>2026</v>
      </c>
      <c r="E159" s="249"/>
      <c r="F159" s="249"/>
      <c r="G159" s="31" t="str">
        <f t="shared" si="31"/>
        <v xml:space="preserve"> - </v>
      </c>
      <c r="L159" s="349"/>
      <c r="M159" s="349"/>
      <c r="N159" s="349"/>
      <c r="O159" s="349"/>
      <c r="P159" s="349"/>
      <c r="S159" s="30"/>
    </row>
    <row r="160" spans="1:19" x14ac:dyDescent="0.25">
      <c r="A160" s="65">
        <v>3</v>
      </c>
      <c r="C160" s="49">
        <f t="shared" si="30"/>
        <v>3</v>
      </c>
      <c r="D160" s="63">
        <f t="shared" si="32"/>
        <v>2027</v>
      </c>
      <c r="E160" s="249"/>
      <c r="F160" s="249"/>
      <c r="G160" s="31" t="str">
        <f t="shared" si="31"/>
        <v xml:space="preserve"> - </v>
      </c>
      <c r="L160" s="349"/>
      <c r="M160" s="349"/>
      <c r="N160" s="349"/>
      <c r="O160" s="349"/>
      <c r="P160" s="349"/>
      <c r="S160" s="30"/>
    </row>
    <row r="161" spans="1:19" x14ac:dyDescent="0.25">
      <c r="A161" s="65">
        <v>4</v>
      </c>
      <c r="C161" s="49">
        <f t="shared" si="30"/>
        <v>4</v>
      </c>
      <c r="D161" s="63">
        <f t="shared" si="32"/>
        <v>2028</v>
      </c>
      <c r="E161" s="249"/>
      <c r="F161" s="249"/>
      <c r="G161" s="31" t="str">
        <f t="shared" si="31"/>
        <v xml:space="preserve"> - </v>
      </c>
      <c r="L161" s="349"/>
      <c r="M161" s="349"/>
      <c r="N161" s="349"/>
      <c r="O161" s="349"/>
      <c r="P161" s="349"/>
      <c r="S161" s="30"/>
    </row>
    <row r="162" spans="1:19" x14ac:dyDescent="0.25">
      <c r="A162" s="65">
        <v>5</v>
      </c>
      <c r="C162" s="49">
        <f t="shared" si="30"/>
        <v>5</v>
      </c>
      <c r="D162" s="63">
        <f t="shared" si="32"/>
        <v>2029</v>
      </c>
      <c r="E162" s="249"/>
      <c r="F162" s="249"/>
      <c r="G162" s="31" t="str">
        <f t="shared" si="31"/>
        <v xml:space="preserve"> - </v>
      </c>
      <c r="L162" s="349"/>
      <c r="M162" s="349"/>
      <c r="N162" s="349"/>
      <c r="O162" s="349"/>
      <c r="P162" s="349"/>
      <c r="S162" s="30"/>
    </row>
    <row r="163" spans="1:19" x14ac:dyDescent="0.25">
      <c r="A163" s="65">
        <v>6</v>
      </c>
      <c r="C163" s="49">
        <f t="shared" si="30"/>
        <v>6</v>
      </c>
      <c r="D163" s="63">
        <f t="shared" si="32"/>
        <v>2030</v>
      </c>
      <c r="E163" s="249"/>
      <c r="F163" s="249"/>
      <c r="G163" s="31" t="str">
        <f t="shared" si="31"/>
        <v xml:space="preserve"> - </v>
      </c>
      <c r="L163" s="349"/>
      <c r="M163" s="349"/>
      <c r="N163" s="349"/>
      <c r="O163" s="349"/>
      <c r="P163" s="349"/>
      <c r="S163" s="30"/>
    </row>
    <row r="164" spans="1:19" x14ac:dyDescent="0.25">
      <c r="A164" s="65">
        <v>7</v>
      </c>
      <c r="C164" s="49">
        <f t="shared" si="30"/>
        <v>7</v>
      </c>
      <c r="D164" s="63">
        <f t="shared" si="32"/>
        <v>2031</v>
      </c>
      <c r="E164" s="249"/>
      <c r="F164" s="249"/>
      <c r="G164" s="31" t="str">
        <f t="shared" si="31"/>
        <v xml:space="preserve"> - </v>
      </c>
      <c r="L164" s="349"/>
      <c r="M164" s="349"/>
      <c r="N164" s="349"/>
      <c r="O164" s="349"/>
      <c r="P164" s="349"/>
      <c r="S164" s="30"/>
    </row>
    <row r="165" spans="1:19" x14ac:dyDescent="0.25">
      <c r="A165" s="65">
        <v>8</v>
      </c>
      <c r="C165" s="49">
        <f t="shared" si="30"/>
        <v>8</v>
      </c>
      <c r="D165" s="63">
        <f t="shared" si="32"/>
        <v>2032</v>
      </c>
      <c r="E165" s="249"/>
      <c r="F165" s="249"/>
      <c r="G165" s="31" t="str">
        <f t="shared" si="31"/>
        <v xml:space="preserve"> - </v>
      </c>
      <c r="L165" s="349"/>
      <c r="M165" s="349"/>
      <c r="N165" s="349"/>
      <c r="O165" s="349"/>
      <c r="P165" s="349"/>
      <c r="S165" s="30"/>
    </row>
    <row r="166" spans="1:19" x14ac:dyDescent="0.25">
      <c r="A166" s="65">
        <v>9</v>
      </c>
      <c r="C166" s="49">
        <f t="shared" si="30"/>
        <v>9</v>
      </c>
      <c r="D166" s="63">
        <f t="shared" si="32"/>
        <v>2033</v>
      </c>
      <c r="E166" s="249"/>
      <c r="F166" s="249"/>
      <c r="G166" s="31" t="str">
        <f t="shared" si="31"/>
        <v xml:space="preserve"> - </v>
      </c>
      <c r="L166" s="349"/>
      <c r="M166" s="349"/>
      <c r="N166" s="349"/>
      <c r="O166" s="349"/>
      <c r="P166" s="349"/>
      <c r="S166" s="30"/>
    </row>
    <row r="167" spans="1:19" x14ac:dyDescent="0.25">
      <c r="A167" s="65">
        <v>10</v>
      </c>
      <c r="C167" s="49">
        <f t="shared" si="30"/>
        <v>10</v>
      </c>
      <c r="D167" s="63">
        <f t="shared" si="32"/>
        <v>2034</v>
      </c>
      <c r="E167" s="249"/>
      <c r="F167" s="249"/>
      <c r="G167" s="31" t="str">
        <f t="shared" si="31"/>
        <v xml:space="preserve"> - </v>
      </c>
      <c r="L167" s="349"/>
      <c r="M167" s="349"/>
      <c r="N167" s="349"/>
      <c r="O167" s="349"/>
      <c r="P167" s="349"/>
      <c r="S167" s="30"/>
    </row>
    <row r="168" spans="1:19" x14ac:dyDescent="0.25">
      <c r="A168" s="65">
        <v>11</v>
      </c>
      <c r="C168" s="49" t="str">
        <f t="shared" si="30"/>
        <v xml:space="preserve"> - </v>
      </c>
      <c r="D168" s="63" t="str">
        <f t="shared" si="32"/>
        <v xml:space="preserve"> - </v>
      </c>
      <c r="E168" s="249"/>
      <c r="F168" s="249"/>
      <c r="G168" s="31" t="str">
        <f t="shared" si="31"/>
        <v xml:space="preserve"> - </v>
      </c>
      <c r="L168" s="349"/>
      <c r="M168" s="349"/>
      <c r="N168" s="349"/>
      <c r="O168" s="349"/>
      <c r="P168" s="349"/>
      <c r="S168" s="30"/>
    </row>
    <row r="169" spans="1:19" x14ac:dyDescent="0.25">
      <c r="A169" s="65">
        <v>12</v>
      </c>
      <c r="C169" s="49" t="str">
        <f t="shared" si="30"/>
        <v xml:space="preserve"> - </v>
      </c>
      <c r="D169" s="63" t="str">
        <f t="shared" si="32"/>
        <v xml:space="preserve"> - </v>
      </c>
      <c r="E169" s="249"/>
      <c r="F169" s="249"/>
      <c r="G169" s="31" t="str">
        <f t="shared" si="31"/>
        <v xml:space="preserve"> - </v>
      </c>
      <c r="L169" s="349"/>
      <c r="M169" s="349"/>
      <c r="N169" s="349"/>
      <c r="O169" s="349"/>
      <c r="P169" s="349"/>
      <c r="S169" s="30"/>
    </row>
    <row r="170" spans="1:19" x14ac:dyDescent="0.25">
      <c r="A170" s="65">
        <v>13</v>
      </c>
      <c r="C170" s="49" t="str">
        <f t="shared" si="30"/>
        <v xml:space="preserve"> - </v>
      </c>
      <c r="D170" s="63" t="str">
        <f t="shared" si="32"/>
        <v xml:space="preserve"> - </v>
      </c>
      <c r="E170" s="249"/>
      <c r="F170" s="249"/>
      <c r="G170" s="31" t="str">
        <f t="shared" si="31"/>
        <v xml:space="preserve"> - </v>
      </c>
      <c r="L170" s="349"/>
      <c r="M170" s="349"/>
      <c r="N170" s="349"/>
      <c r="O170" s="349"/>
      <c r="P170" s="349"/>
      <c r="S170" s="30"/>
    </row>
    <row r="171" spans="1:19" x14ac:dyDescent="0.25">
      <c r="A171" s="65">
        <v>14</v>
      </c>
      <c r="C171" s="49" t="str">
        <f t="shared" si="30"/>
        <v xml:space="preserve"> - </v>
      </c>
      <c r="D171" s="63" t="str">
        <f t="shared" si="32"/>
        <v xml:space="preserve"> - </v>
      </c>
      <c r="E171" s="249"/>
      <c r="F171" s="249"/>
      <c r="G171" s="31" t="str">
        <f t="shared" si="31"/>
        <v xml:space="preserve"> - </v>
      </c>
      <c r="L171" s="349"/>
      <c r="M171" s="349"/>
      <c r="N171" s="349"/>
      <c r="O171" s="349"/>
      <c r="P171" s="349"/>
      <c r="S171" s="30"/>
    </row>
    <row r="172" spans="1:19" x14ac:dyDescent="0.25">
      <c r="A172" s="65">
        <v>15</v>
      </c>
      <c r="C172" s="49" t="str">
        <f t="shared" si="30"/>
        <v xml:space="preserve"> - </v>
      </c>
      <c r="D172" s="63" t="str">
        <f t="shared" si="32"/>
        <v xml:space="preserve"> - </v>
      </c>
      <c r="E172" s="249"/>
      <c r="F172" s="249"/>
      <c r="G172" s="31" t="str">
        <f t="shared" si="31"/>
        <v xml:space="preserve"> - </v>
      </c>
      <c r="L172" s="349"/>
      <c r="M172" s="349"/>
      <c r="N172" s="349"/>
      <c r="O172" s="349"/>
      <c r="P172" s="349"/>
      <c r="S172" s="30"/>
    </row>
    <row r="173" spans="1:19" x14ac:dyDescent="0.25">
      <c r="A173" s="65">
        <v>16</v>
      </c>
      <c r="C173" s="49" t="str">
        <f t="shared" si="30"/>
        <v xml:space="preserve"> - </v>
      </c>
      <c r="D173" s="63" t="str">
        <f t="shared" si="32"/>
        <v xml:space="preserve"> - </v>
      </c>
      <c r="E173" s="249"/>
      <c r="F173" s="249"/>
      <c r="G173" s="31" t="str">
        <f t="shared" si="31"/>
        <v xml:space="preserve"> - </v>
      </c>
      <c r="L173" s="349"/>
      <c r="M173" s="349"/>
      <c r="N173" s="349"/>
      <c r="O173" s="349"/>
      <c r="P173" s="349"/>
      <c r="S173" s="30"/>
    </row>
    <row r="174" spans="1:19" x14ac:dyDescent="0.25">
      <c r="A174" s="65">
        <v>17</v>
      </c>
      <c r="C174" s="49" t="str">
        <f t="shared" si="30"/>
        <v xml:space="preserve"> - </v>
      </c>
      <c r="D174" s="63" t="str">
        <f t="shared" si="32"/>
        <v xml:space="preserve"> - </v>
      </c>
      <c r="E174" s="249"/>
      <c r="F174" s="249"/>
      <c r="G174" s="31" t="str">
        <f t="shared" si="31"/>
        <v xml:space="preserve"> - </v>
      </c>
      <c r="L174" s="349"/>
      <c r="M174" s="349"/>
      <c r="N174" s="349"/>
      <c r="O174" s="349"/>
      <c r="P174" s="349"/>
      <c r="S174" s="30"/>
    </row>
    <row r="175" spans="1:19" x14ac:dyDescent="0.25">
      <c r="A175" s="65">
        <v>18</v>
      </c>
      <c r="C175" s="49" t="str">
        <f t="shared" si="30"/>
        <v xml:space="preserve"> - </v>
      </c>
      <c r="D175" s="63" t="str">
        <f t="shared" si="32"/>
        <v xml:space="preserve"> - </v>
      </c>
      <c r="E175" s="249"/>
      <c r="F175" s="249"/>
      <c r="G175" s="31" t="str">
        <f t="shared" si="31"/>
        <v xml:space="preserve"> - </v>
      </c>
      <c r="L175" s="349"/>
      <c r="M175" s="349"/>
      <c r="N175" s="349"/>
      <c r="O175" s="349"/>
      <c r="P175" s="349"/>
      <c r="S175" s="30"/>
    </row>
    <row r="176" spans="1:19" x14ac:dyDescent="0.25">
      <c r="A176" s="65">
        <v>19</v>
      </c>
      <c r="C176" s="49" t="str">
        <f t="shared" si="30"/>
        <v xml:space="preserve"> - </v>
      </c>
      <c r="D176" s="63" t="str">
        <f t="shared" si="32"/>
        <v xml:space="preserve"> - </v>
      </c>
      <c r="E176" s="249"/>
      <c r="F176" s="249"/>
      <c r="G176" s="31" t="str">
        <f t="shared" si="31"/>
        <v xml:space="preserve"> - </v>
      </c>
      <c r="L176" s="349"/>
      <c r="M176" s="349"/>
      <c r="N176" s="349"/>
      <c r="O176" s="349"/>
      <c r="P176" s="349"/>
      <c r="S176" s="30"/>
    </row>
    <row r="177" spans="1:19" x14ac:dyDescent="0.25">
      <c r="A177" s="65">
        <v>20</v>
      </c>
      <c r="C177" s="49" t="str">
        <f t="shared" si="30"/>
        <v xml:space="preserve"> - </v>
      </c>
      <c r="D177" s="63" t="str">
        <f t="shared" si="32"/>
        <v xml:space="preserve"> - </v>
      </c>
      <c r="E177" s="249"/>
      <c r="F177" s="249"/>
      <c r="G177" s="31" t="str">
        <f t="shared" si="31"/>
        <v xml:space="preserve"> - </v>
      </c>
      <c r="L177" s="349"/>
      <c r="M177" s="349"/>
      <c r="N177" s="349"/>
      <c r="O177" s="349"/>
      <c r="P177" s="349"/>
      <c r="S177" s="30"/>
    </row>
    <row r="178" spans="1:19" x14ac:dyDescent="0.25">
      <c r="A178" s="65">
        <v>21</v>
      </c>
      <c r="C178" s="49" t="str">
        <f t="shared" si="30"/>
        <v xml:space="preserve"> - </v>
      </c>
      <c r="D178" s="63" t="str">
        <f t="shared" si="32"/>
        <v xml:space="preserve"> - </v>
      </c>
      <c r="E178" s="249"/>
      <c r="F178" s="249"/>
      <c r="G178" s="31" t="str">
        <f t="shared" si="31"/>
        <v xml:space="preserve"> - </v>
      </c>
      <c r="L178" s="349"/>
      <c r="M178" s="349"/>
      <c r="N178" s="349"/>
      <c r="O178" s="349"/>
      <c r="P178" s="349"/>
      <c r="S178" s="30"/>
    </row>
    <row r="179" spans="1:19" x14ac:dyDescent="0.25">
      <c r="A179" s="65">
        <v>22</v>
      </c>
      <c r="C179" s="49" t="str">
        <f t="shared" si="30"/>
        <v xml:space="preserve"> - </v>
      </c>
      <c r="D179" s="63" t="str">
        <f t="shared" si="32"/>
        <v xml:space="preserve"> - </v>
      </c>
      <c r="E179" s="249"/>
      <c r="F179" s="249"/>
      <c r="G179" s="31" t="str">
        <f t="shared" si="31"/>
        <v xml:space="preserve"> - </v>
      </c>
      <c r="S179" s="30"/>
    </row>
    <row r="180" spans="1:19" x14ac:dyDescent="0.25">
      <c r="A180" s="65">
        <v>23</v>
      </c>
      <c r="C180" s="49" t="str">
        <f t="shared" si="30"/>
        <v xml:space="preserve"> - </v>
      </c>
      <c r="D180" s="63" t="str">
        <f t="shared" si="32"/>
        <v xml:space="preserve"> - </v>
      </c>
      <c r="E180" s="249"/>
      <c r="F180" s="249"/>
      <c r="G180" s="31" t="str">
        <f t="shared" si="31"/>
        <v xml:space="preserve"> - </v>
      </c>
      <c r="S180" s="30"/>
    </row>
    <row r="181" spans="1:19" x14ac:dyDescent="0.25">
      <c r="A181" s="65">
        <v>24</v>
      </c>
      <c r="C181" s="49" t="str">
        <f t="shared" si="30"/>
        <v xml:space="preserve"> - </v>
      </c>
      <c r="D181" s="63" t="str">
        <f t="shared" si="32"/>
        <v xml:space="preserve"> - </v>
      </c>
      <c r="E181" s="249"/>
      <c r="F181" s="249"/>
      <c r="G181" s="31" t="str">
        <f t="shared" si="31"/>
        <v xml:space="preserve"> - </v>
      </c>
      <c r="J181" s="333" t="s">
        <v>1281</v>
      </c>
      <c r="K181" s="333"/>
      <c r="L181" s="333"/>
      <c r="M181" s="333"/>
      <c r="N181" s="333"/>
      <c r="O181" s="333"/>
      <c r="P181" s="333"/>
      <c r="S181" s="30"/>
    </row>
    <row r="182" spans="1:19" ht="11.4" customHeight="1" x14ac:dyDescent="0.25">
      <c r="A182" s="65">
        <v>25</v>
      </c>
      <c r="C182" s="49" t="str">
        <f t="shared" si="30"/>
        <v xml:space="preserve"> - </v>
      </c>
      <c r="D182" s="63" t="str">
        <f t="shared" si="32"/>
        <v xml:space="preserve"> - </v>
      </c>
      <c r="E182" s="249"/>
      <c r="F182" s="249"/>
      <c r="G182" s="31" t="str">
        <f t="shared" si="31"/>
        <v xml:space="preserve"> - </v>
      </c>
      <c r="J182" s="349" t="s">
        <v>1287</v>
      </c>
      <c r="K182" s="349"/>
      <c r="L182" s="349"/>
      <c r="M182" s="349"/>
      <c r="N182" s="349"/>
      <c r="O182" s="349"/>
      <c r="P182" s="349"/>
      <c r="S182" s="30"/>
    </row>
    <row r="183" spans="1:19" x14ac:dyDescent="0.25">
      <c r="A183" s="65">
        <v>26</v>
      </c>
      <c r="C183" s="49" t="str">
        <f t="shared" si="30"/>
        <v xml:space="preserve"> - </v>
      </c>
      <c r="D183" s="63" t="str">
        <f t="shared" si="32"/>
        <v xml:space="preserve"> - </v>
      </c>
      <c r="E183" s="249"/>
      <c r="F183" s="249"/>
      <c r="G183" s="31" t="str">
        <f t="shared" si="31"/>
        <v xml:space="preserve"> - </v>
      </c>
      <c r="J183" s="349"/>
      <c r="K183" s="349"/>
      <c r="L183" s="349"/>
      <c r="M183" s="349"/>
      <c r="N183" s="349"/>
      <c r="O183" s="349"/>
      <c r="P183" s="349"/>
      <c r="S183" s="30"/>
    </row>
    <row r="184" spans="1:19" x14ac:dyDescent="0.25">
      <c r="A184" s="65">
        <v>27</v>
      </c>
      <c r="C184" s="49" t="str">
        <f t="shared" si="30"/>
        <v xml:space="preserve"> - </v>
      </c>
      <c r="D184" s="63" t="str">
        <f t="shared" si="32"/>
        <v xml:space="preserve"> - </v>
      </c>
      <c r="E184" s="249"/>
      <c r="F184" s="249"/>
      <c r="G184" s="31" t="str">
        <f t="shared" si="31"/>
        <v xml:space="preserve"> - </v>
      </c>
      <c r="J184" s="349"/>
      <c r="K184" s="349"/>
      <c r="L184" s="349"/>
      <c r="M184" s="349"/>
      <c r="N184" s="349"/>
      <c r="O184" s="349"/>
      <c r="P184" s="349"/>
      <c r="S184" s="30"/>
    </row>
    <row r="185" spans="1:19" x14ac:dyDescent="0.25">
      <c r="A185" s="65">
        <v>28</v>
      </c>
      <c r="C185" s="49" t="str">
        <f t="shared" si="30"/>
        <v xml:space="preserve"> - </v>
      </c>
      <c r="D185" s="63" t="str">
        <f t="shared" si="32"/>
        <v xml:space="preserve"> - </v>
      </c>
      <c r="E185" s="249"/>
      <c r="F185" s="249"/>
      <c r="G185" s="31" t="str">
        <f t="shared" si="31"/>
        <v xml:space="preserve"> - </v>
      </c>
      <c r="J185" s="349"/>
      <c r="K185" s="349"/>
      <c r="L185" s="349"/>
      <c r="M185" s="349"/>
      <c r="N185" s="349"/>
      <c r="O185" s="349"/>
      <c r="P185" s="349"/>
      <c r="S185" s="30"/>
    </row>
    <row r="186" spans="1:19" x14ac:dyDescent="0.25">
      <c r="A186" s="65">
        <v>29</v>
      </c>
      <c r="C186" s="49" t="str">
        <f t="shared" si="30"/>
        <v xml:space="preserve"> - </v>
      </c>
      <c r="D186" s="63" t="str">
        <f t="shared" si="32"/>
        <v xml:space="preserve"> - </v>
      </c>
      <c r="E186" s="249"/>
      <c r="F186" s="249"/>
      <c r="G186" s="31" t="str">
        <f t="shared" si="31"/>
        <v xml:space="preserve"> - </v>
      </c>
      <c r="J186" s="349"/>
      <c r="K186" s="349"/>
      <c r="L186" s="349"/>
      <c r="M186" s="349"/>
      <c r="N186" s="349"/>
      <c r="O186" s="349"/>
      <c r="P186" s="349"/>
      <c r="S186" s="30"/>
    </row>
    <row r="187" spans="1:19" x14ac:dyDescent="0.25">
      <c r="A187" s="65">
        <v>30</v>
      </c>
      <c r="C187" s="49" t="str">
        <f t="shared" si="30"/>
        <v xml:space="preserve"> - </v>
      </c>
      <c r="D187" s="63" t="str">
        <f t="shared" si="32"/>
        <v xml:space="preserve"> - </v>
      </c>
      <c r="E187" s="249"/>
      <c r="F187" s="249"/>
      <c r="G187" s="31" t="str">
        <f t="shared" si="31"/>
        <v xml:space="preserve"> - </v>
      </c>
      <c r="J187" s="349"/>
      <c r="K187" s="349"/>
      <c r="L187" s="349"/>
      <c r="M187" s="349"/>
      <c r="N187" s="349"/>
      <c r="O187" s="349"/>
      <c r="P187" s="349"/>
      <c r="S187" s="30"/>
    </row>
    <row r="188" spans="1:19" x14ac:dyDescent="0.25">
      <c r="A188" s="65">
        <v>31</v>
      </c>
      <c r="C188" s="49" t="str">
        <f t="shared" si="30"/>
        <v xml:space="preserve"> - </v>
      </c>
      <c r="D188" s="63" t="str">
        <f t="shared" si="32"/>
        <v xml:space="preserve"> - </v>
      </c>
      <c r="E188" s="249"/>
      <c r="F188" s="249"/>
      <c r="G188" s="31" t="str">
        <f t="shared" si="31"/>
        <v xml:space="preserve"> - </v>
      </c>
      <c r="J188" s="333"/>
      <c r="K188" s="333"/>
      <c r="L188" s="333"/>
      <c r="M188" s="333"/>
      <c r="N188" s="333"/>
      <c r="O188" s="333"/>
      <c r="P188" s="333"/>
      <c r="S188" s="30"/>
    </row>
    <row r="189" spans="1:19" x14ac:dyDescent="0.25">
      <c r="A189" s="65">
        <v>32</v>
      </c>
      <c r="C189" s="49" t="str">
        <f t="shared" si="30"/>
        <v xml:space="preserve"> - </v>
      </c>
      <c r="D189" s="63" t="str">
        <f t="shared" si="32"/>
        <v xml:space="preserve"> - </v>
      </c>
      <c r="E189" s="249"/>
      <c r="F189" s="249"/>
      <c r="G189" s="31" t="str">
        <f t="shared" si="31"/>
        <v xml:space="preserve"> - </v>
      </c>
      <c r="J189" s="333" t="s">
        <v>1282</v>
      </c>
      <c r="K189" s="333"/>
      <c r="L189" s="253">
        <v>5</v>
      </c>
      <c r="M189" s="333" t="s">
        <v>1303</v>
      </c>
      <c r="N189" s="333"/>
      <c r="O189" s="333"/>
      <c r="P189" s="333"/>
      <c r="S189" s="30"/>
    </row>
    <row r="190" spans="1:19" x14ac:dyDescent="0.25">
      <c r="A190" s="65">
        <v>33</v>
      </c>
      <c r="C190" s="49" t="str">
        <f t="shared" ref="C190:C207" si="33">IF(A190&lt;=$G$90,A190," - ")</f>
        <v xml:space="preserve"> - </v>
      </c>
      <c r="D190" s="63" t="str">
        <f t="shared" si="32"/>
        <v xml:space="preserve"> - </v>
      </c>
      <c r="E190" s="249"/>
      <c r="F190" s="249"/>
      <c r="G190" s="31" t="str">
        <f t="shared" ref="G190:G207" si="34">IF(D190=" - ",IF(SUM(E190:F190)&gt;0,"ERROR"," - ")," - ")</f>
        <v xml:space="preserve"> - </v>
      </c>
      <c r="J190" s="333"/>
      <c r="K190" s="333"/>
      <c r="L190" s="333"/>
      <c r="M190" s="333"/>
      <c r="N190" s="333"/>
      <c r="O190" s="333"/>
      <c r="P190" s="333"/>
      <c r="S190" s="30"/>
    </row>
    <row r="191" spans="1:19" x14ac:dyDescent="0.25">
      <c r="A191" s="65">
        <v>34</v>
      </c>
      <c r="C191" s="49" t="str">
        <f t="shared" si="33"/>
        <v xml:space="preserve"> - </v>
      </c>
      <c r="D191" s="63" t="str">
        <f t="shared" ref="D191:D207" si="35">IF(A191&lt;=$G$90,D190+1, " - ")</f>
        <v xml:space="preserve"> - </v>
      </c>
      <c r="E191" s="249"/>
      <c r="F191" s="249"/>
      <c r="G191" s="31" t="str">
        <f t="shared" si="34"/>
        <v xml:space="preserve"> - </v>
      </c>
      <c r="J191" s="356" t="s">
        <v>1302</v>
      </c>
      <c r="K191" s="333"/>
      <c r="L191" s="333"/>
      <c r="M191" s="333"/>
      <c r="N191" s="333"/>
      <c r="O191" s="333"/>
      <c r="P191" s="333"/>
      <c r="S191" s="30"/>
    </row>
    <row r="192" spans="1:19" x14ac:dyDescent="0.25">
      <c r="A192" s="65">
        <v>35</v>
      </c>
      <c r="C192" s="49" t="str">
        <f t="shared" si="33"/>
        <v xml:space="preserve"> - </v>
      </c>
      <c r="D192" s="63" t="str">
        <f t="shared" si="35"/>
        <v xml:space="preserve"> - </v>
      </c>
      <c r="E192" s="249"/>
      <c r="F192" s="249"/>
      <c r="G192" s="31" t="str">
        <f t="shared" si="34"/>
        <v xml:space="preserve"> - </v>
      </c>
      <c r="J192" s="356"/>
      <c r="K192" s="333"/>
      <c r="L192" s="331">
        <v>8230</v>
      </c>
      <c r="M192" s="333" t="s">
        <v>1304</v>
      </c>
      <c r="N192" s="333"/>
      <c r="O192" s="333"/>
      <c r="P192" s="333"/>
      <c r="S192" s="30"/>
    </row>
    <row r="193" spans="1:20" x14ac:dyDescent="0.25">
      <c r="A193" s="65">
        <v>36</v>
      </c>
      <c r="C193" s="49" t="str">
        <f t="shared" si="33"/>
        <v xml:space="preserve"> - </v>
      </c>
      <c r="D193" s="63" t="str">
        <f t="shared" si="35"/>
        <v xml:space="preserve"> - </v>
      </c>
      <c r="E193" s="249"/>
      <c r="F193" s="249"/>
      <c r="G193" s="31" t="str">
        <f t="shared" si="34"/>
        <v xml:space="preserve"> - </v>
      </c>
      <c r="J193" s="333"/>
      <c r="K193" s="333"/>
      <c r="L193" s="333"/>
      <c r="M193" s="333"/>
      <c r="N193" s="333"/>
      <c r="O193" s="333"/>
      <c r="P193" s="333"/>
      <c r="Q193" s="337">
        <v>10791</v>
      </c>
      <c r="R193" s="65" t="s">
        <v>1288</v>
      </c>
      <c r="S193" s="65" t="s">
        <v>1289</v>
      </c>
      <c r="T193" s="65"/>
    </row>
    <row r="194" spans="1:20" x14ac:dyDescent="0.25">
      <c r="A194" s="65">
        <v>37</v>
      </c>
      <c r="C194" s="49" t="str">
        <f t="shared" si="33"/>
        <v xml:space="preserve"> - </v>
      </c>
      <c r="D194" s="63" t="str">
        <f t="shared" si="35"/>
        <v xml:space="preserve"> - </v>
      </c>
      <c r="E194" s="249"/>
      <c r="F194" s="249"/>
      <c r="G194" s="31" t="str">
        <f t="shared" si="34"/>
        <v xml:space="preserve"> - </v>
      </c>
      <c r="J194" s="333" t="s">
        <v>1283</v>
      </c>
      <c r="K194" s="333"/>
      <c r="L194" s="334">
        <f>L192/(Q193/1000)</f>
        <v>762.67259753498286</v>
      </c>
      <c r="M194" s="333" t="s">
        <v>1294</v>
      </c>
      <c r="N194" s="333"/>
      <c r="O194" s="333"/>
      <c r="P194" s="333"/>
      <c r="Q194" s="338" t="s">
        <v>1290</v>
      </c>
      <c r="R194" s="65"/>
      <c r="S194" s="65"/>
      <c r="T194" s="65"/>
    </row>
    <row r="195" spans="1:20" x14ac:dyDescent="0.25">
      <c r="A195" s="65">
        <v>38</v>
      </c>
      <c r="C195" s="49" t="str">
        <f t="shared" si="33"/>
        <v xml:space="preserve"> - </v>
      </c>
      <c r="D195" s="63" t="str">
        <f t="shared" si="35"/>
        <v xml:space="preserve"> - </v>
      </c>
      <c r="E195" s="249"/>
      <c r="F195" s="249"/>
      <c r="G195" s="31" t="str">
        <f t="shared" si="34"/>
        <v xml:space="preserve"> - </v>
      </c>
      <c r="J195" s="333"/>
      <c r="K195" s="333"/>
      <c r="L195" s="333"/>
      <c r="M195" s="333"/>
      <c r="N195" s="333"/>
      <c r="O195" s="333"/>
      <c r="P195" s="333"/>
      <c r="Q195" s="65">
        <v>0.309</v>
      </c>
      <c r="R195" s="65" t="s">
        <v>1291</v>
      </c>
      <c r="S195" s="65"/>
      <c r="T195" s="65" t="s">
        <v>1292</v>
      </c>
    </row>
    <row r="196" spans="1:20" x14ac:dyDescent="0.25">
      <c r="A196" s="65">
        <v>39</v>
      </c>
      <c r="C196" s="49" t="str">
        <f t="shared" si="33"/>
        <v xml:space="preserve"> - </v>
      </c>
      <c r="D196" s="63" t="str">
        <f t="shared" si="35"/>
        <v xml:space="preserve"> - </v>
      </c>
      <c r="E196" s="249"/>
      <c r="F196" s="249"/>
      <c r="G196" s="31" t="str">
        <f t="shared" si="34"/>
        <v xml:space="preserve"> - </v>
      </c>
      <c r="J196" s="333" t="s">
        <v>1284</v>
      </c>
      <c r="K196" s="333"/>
      <c r="L196" s="335">
        <f>Q195*L192</f>
        <v>2543.0700000000002</v>
      </c>
      <c r="M196" s="333" t="s">
        <v>1299</v>
      </c>
      <c r="N196" s="333"/>
      <c r="O196" s="333"/>
      <c r="P196" s="333"/>
      <c r="Q196" s="65" t="s">
        <v>1293</v>
      </c>
      <c r="R196" s="65"/>
      <c r="S196" s="65"/>
      <c r="T196" s="65"/>
    </row>
    <row r="197" spans="1:20" x14ac:dyDescent="0.25">
      <c r="A197" s="65">
        <v>40</v>
      </c>
      <c r="C197" s="49" t="str">
        <f t="shared" si="33"/>
        <v xml:space="preserve"> - </v>
      </c>
      <c r="D197" s="63" t="str">
        <f t="shared" si="35"/>
        <v xml:space="preserve"> - </v>
      </c>
      <c r="E197" s="249"/>
      <c r="F197" s="249"/>
      <c r="G197" s="31" t="str">
        <f t="shared" si="34"/>
        <v xml:space="preserve"> - </v>
      </c>
      <c r="J197" s="333"/>
      <c r="K197" s="333"/>
      <c r="L197" s="333"/>
      <c r="M197" s="333"/>
      <c r="N197" s="333"/>
      <c r="O197" s="333"/>
      <c r="P197" s="333"/>
      <c r="S197" s="30"/>
    </row>
    <row r="198" spans="1:20" x14ac:dyDescent="0.25">
      <c r="A198" s="65">
        <v>41</v>
      </c>
      <c r="C198" s="49" t="str">
        <f t="shared" si="33"/>
        <v xml:space="preserve"> - </v>
      </c>
      <c r="D198" s="63" t="str">
        <f t="shared" si="35"/>
        <v xml:space="preserve"> - </v>
      </c>
      <c r="E198" s="249"/>
      <c r="F198" s="249"/>
      <c r="G198" s="31" t="str">
        <f t="shared" si="34"/>
        <v xml:space="preserve"> - </v>
      </c>
      <c r="J198" s="333" t="s">
        <v>1286</v>
      </c>
      <c r="K198" s="333"/>
      <c r="L198" s="333"/>
      <c r="M198" s="333"/>
      <c r="N198" s="333"/>
      <c r="O198" s="333"/>
      <c r="P198" s="333"/>
      <c r="S198" s="30"/>
    </row>
    <row r="199" spans="1:20" x14ac:dyDescent="0.25">
      <c r="A199" s="65">
        <v>42</v>
      </c>
      <c r="C199" s="49" t="str">
        <f t="shared" si="33"/>
        <v xml:space="preserve"> - </v>
      </c>
      <c r="D199" s="63" t="str">
        <f t="shared" si="35"/>
        <v xml:space="preserve"> - </v>
      </c>
      <c r="E199" s="249"/>
      <c r="F199" s="249"/>
      <c r="G199" s="31" t="str">
        <f t="shared" si="34"/>
        <v xml:space="preserve"> - </v>
      </c>
      <c r="J199" s="333"/>
      <c r="K199" s="333"/>
      <c r="L199" s="333"/>
      <c r="M199" s="333"/>
      <c r="N199" s="333"/>
      <c r="O199" s="333"/>
      <c r="P199" s="333"/>
      <c r="S199" s="30"/>
    </row>
    <row r="200" spans="1:20" x14ac:dyDescent="0.25">
      <c r="A200" s="65">
        <v>43</v>
      </c>
      <c r="C200" s="49" t="str">
        <f t="shared" si="33"/>
        <v xml:space="preserve"> - </v>
      </c>
      <c r="D200" s="63" t="str">
        <f t="shared" si="35"/>
        <v xml:space="preserve"> - </v>
      </c>
      <c r="E200" s="249"/>
      <c r="F200" s="249"/>
      <c r="G200" s="31" t="str">
        <f t="shared" si="34"/>
        <v xml:space="preserve"> - </v>
      </c>
      <c r="J200" s="333" t="s">
        <v>1285</v>
      </c>
      <c r="K200" s="333"/>
      <c r="L200" s="253">
        <v>55.8</v>
      </c>
      <c r="M200" s="333" t="s">
        <v>1295</v>
      </c>
      <c r="N200" s="333" t="s">
        <v>1297</v>
      </c>
      <c r="O200" s="333"/>
      <c r="P200" s="333"/>
      <c r="S200" s="30"/>
    </row>
    <row r="201" spans="1:20" ht="12" customHeight="1" x14ac:dyDescent="0.25">
      <c r="A201" s="65">
        <v>44</v>
      </c>
      <c r="C201" s="49" t="str">
        <f t="shared" si="33"/>
        <v xml:space="preserve"> - </v>
      </c>
      <c r="D201" s="63" t="str">
        <f t="shared" si="35"/>
        <v xml:space="preserve"> - </v>
      </c>
      <c r="E201" s="249"/>
      <c r="F201" s="249"/>
      <c r="G201" s="31" t="str">
        <f t="shared" si="34"/>
        <v xml:space="preserve"> - </v>
      </c>
      <c r="J201" s="333"/>
      <c r="K201" s="333"/>
      <c r="L201" s="333"/>
      <c r="M201" s="333"/>
      <c r="N201" s="368" t="s">
        <v>1296</v>
      </c>
      <c r="O201" s="368"/>
      <c r="P201" s="368"/>
      <c r="S201" s="30"/>
    </row>
    <row r="202" spans="1:20" ht="11.4" customHeight="1" x14ac:dyDescent="0.25">
      <c r="A202" s="65">
        <v>45</v>
      </c>
      <c r="C202" s="49" t="str">
        <f t="shared" si="33"/>
        <v xml:space="preserve"> - </v>
      </c>
      <c r="D202" s="63" t="str">
        <f t="shared" si="35"/>
        <v xml:space="preserve"> - </v>
      </c>
      <c r="E202" s="249"/>
      <c r="F202" s="249"/>
      <c r="G202" s="31" t="str">
        <f t="shared" si="34"/>
        <v xml:space="preserve"> - </v>
      </c>
      <c r="J202" s="333" t="s">
        <v>1286</v>
      </c>
      <c r="K202" s="333"/>
      <c r="L202" s="336">
        <f>((L200+L189) -L200)/L200</f>
        <v>8.9605734767025089E-2</v>
      </c>
      <c r="M202" s="333"/>
      <c r="N202" s="368"/>
      <c r="O202" s="368"/>
      <c r="P202" s="368"/>
      <c r="S202" s="30"/>
    </row>
    <row r="203" spans="1:20" x14ac:dyDescent="0.25">
      <c r="A203" s="65">
        <v>46</v>
      </c>
      <c r="C203" s="49" t="str">
        <f t="shared" si="33"/>
        <v xml:space="preserve"> - </v>
      </c>
      <c r="D203" s="63" t="str">
        <f t="shared" si="35"/>
        <v xml:space="preserve"> - </v>
      </c>
      <c r="E203" s="249"/>
      <c r="F203" s="249"/>
      <c r="G203" s="31" t="str">
        <f t="shared" si="34"/>
        <v xml:space="preserve"> - </v>
      </c>
      <c r="J203" s="333"/>
      <c r="K203" s="333"/>
      <c r="L203" s="333"/>
      <c r="M203" s="333"/>
      <c r="N203" s="368"/>
      <c r="O203" s="368"/>
      <c r="P203" s="368"/>
      <c r="S203" s="30"/>
    </row>
    <row r="204" spans="1:20" x14ac:dyDescent="0.25">
      <c r="A204" s="65">
        <v>47</v>
      </c>
      <c r="C204" s="49" t="str">
        <f t="shared" si="33"/>
        <v xml:space="preserve"> - </v>
      </c>
      <c r="D204" s="63" t="str">
        <f t="shared" si="35"/>
        <v xml:space="preserve"> - </v>
      </c>
      <c r="E204" s="249"/>
      <c r="F204" s="249"/>
      <c r="G204" s="31" t="str">
        <f t="shared" si="34"/>
        <v xml:space="preserve"> - </v>
      </c>
      <c r="J204" s="333"/>
      <c r="K204" s="333"/>
      <c r="L204" s="333"/>
      <c r="M204" s="333"/>
      <c r="N204" s="368"/>
      <c r="O204" s="368"/>
      <c r="P204" s="368"/>
      <c r="S204" s="30"/>
    </row>
    <row r="205" spans="1:20" x14ac:dyDescent="0.25">
      <c r="A205" s="65">
        <v>48</v>
      </c>
      <c r="C205" s="49" t="str">
        <f t="shared" si="33"/>
        <v xml:space="preserve"> - </v>
      </c>
      <c r="D205" s="63" t="str">
        <f t="shared" si="35"/>
        <v xml:space="preserve"> - </v>
      </c>
      <c r="E205" s="249"/>
      <c r="F205" s="249"/>
      <c r="G205" s="31" t="str">
        <f t="shared" si="34"/>
        <v xml:space="preserve"> - </v>
      </c>
      <c r="S205" s="30"/>
    </row>
    <row r="206" spans="1:20" x14ac:dyDescent="0.25">
      <c r="A206" s="65">
        <v>49</v>
      </c>
      <c r="C206" s="49" t="str">
        <f t="shared" si="33"/>
        <v xml:space="preserve"> - </v>
      </c>
      <c r="D206" s="63" t="str">
        <f t="shared" si="35"/>
        <v xml:space="preserve"> - </v>
      </c>
      <c r="E206" s="249"/>
      <c r="F206" s="249"/>
      <c r="G206" s="31" t="str">
        <f t="shared" si="34"/>
        <v xml:space="preserve"> - </v>
      </c>
      <c r="S206" s="30"/>
    </row>
    <row r="207" spans="1:20" x14ac:dyDescent="0.25">
      <c r="A207" s="65">
        <v>50</v>
      </c>
      <c r="C207" s="49" t="str">
        <f t="shared" si="33"/>
        <v xml:space="preserve"> - </v>
      </c>
      <c r="D207" s="63" t="str">
        <f t="shared" si="35"/>
        <v xml:space="preserve"> - </v>
      </c>
      <c r="E207" s="249"/>
      <c r="F207" s="249"/>
      <c r="G207" s="31" t="str">
        <f t="shared" si="34"/>
        <v xml:space="preserve"> - </v>
      </c>
      <c r="S207" s="30"/>
    </row>
    <row r="208" spans="1:20" x14ac:dyDescent="0.25">
      <c r="C208" s="3"/>
      <c r="D208" s="3" t="s">
        <v>17</v>
      </c>
      <c r="E208" s="35">
        <f>SUM(E158:E207)</f>
        <v>0</v>
      </c>
      <c r="F208" s="35">
        <f>SUM(F158:F207)</f>
        <v>0</v>
      </c>
      <c r="S208" s="30"/>
    </row>
    <row r="209" spans="2:19" x14ac:dyDescent="0.25">
      <c r="S209" s="30"/>
    </row>
    <row r="210" spans="2:19" x14ac:dyDescent="0.25">
      <c r="B210" s="243" t="s">
        <v>1118</v>
      </c>
      <c r="S210" s="30"/>
    </row>
    <row r="211" spans="2:19" x14ac:dyDescent="0.25">
      <c r="B211" s="359" t="s">
        <v>1269</v>
      </c>
      <c r="C211" s="360"/>
      <c r="D211" s="360"/>
      <c r="E211" s="360"/>
      <c r="F211" s="360"/>
      <c r="G211" s="360"/>
      <c r="H211" s="361"/>
      <c r="S211" s="30"/>
    </row>
    <row r="212" spans="2:19" ht="11.4" customHeight="1" x14ac:dyDescent="0.25">
      <c r="B212" s="362"/>
      <c r="C212" s="363"/>
      <c r="D212" s="363"/>
      <c r="E212" s="363"/>
      <c r="F212" s="363"/>
      <c r="G212" s="363"/>
      <c r="H212" s="364"/>
      <c r="J212" s="356" t="s">
        <v>1277</v>
      </c>
      <c r="K212" s="356"/>
      <c r="L212" s="356"/>
      <c r="M212" s="356"/>
      <c r="N212" s="356"/>
    </row>
    <row r="213" spans="2:19" x14ac:dyDescent="0.25">
      <c r="B213" s="362"/>
      <c r="C213" s="363"/>
      <c r="D213" s="363"/>
      <c r="E213" s="363"/>
      <c r="F213" s="363"/>
      <c r="G213" s="363"/>
      <c r="H213" s="364"/>
      <c r="J213" s="356"/>
      <c r="K213" s="356"/>
      <c r="L213" s="356"/>
      <c r="M213" s="356"/>
      <c r="N213" s="356"/>
    </row>
    <row r="214" spans="2:19" x14ac:dyDescent="0.25">
      <c r="B214" s="362"/>
      <c r="C214" s="363"/>
      <c r="D214" s="363"/>
      <c r="E214" s="363"/>
      <c r="F214" s="363"/>
      <c r="G214" s="363"/>
      <c r="H214" s="364"/>
      <c r="J214" s="356"/>
      <c r="K214" s="356"/>
      <c r="L214" s="356"/>
      <c r="M214" s="356"/>
      <c r="N214" s="356"/>
    </row>
    <row r="215" spans="2:19" x14ac:dyDescent="0.25">
      <c r="B215" s="362"/>
      <c r="C215" s="363"/>
      <c r="D215" s="363"/>
      <c r="E215" s="363"/>
      <c r="F215" s="363"/>
      <c r="G215" s="363"/>
      <c r="H215" s="364"/>
      <c r="J215" s="356"/>
      <c r="K215" s="356"/>
      <c r="L215" s="356"/>
      <c r="M215" s="356"/>
      <c r="N215" s="356"/>
    </row>
    <row r="216" spans="2:19" x14ac:dyDescent="0.25">
      <c r="B216" s="362"/>
      <c r="C216" s="363"/>
      <c r="D216" s="363"/>
      <c r="E216" s="363"/>
      <c r="F216" s="363"/>
      <c r="G216" s="363"/>
      <c r="H216" s="364"/>
      <c r="J216" s="356"/>
      <c r="K216" s="356"/>
      <c r="L216" s="356"/>
      <c r="M216" s="356"/>
      <c r="N216" s="356"/>
    </row>
    <row r="217" spans="2:19" x14ac:dyDescent="0.25">
      <c r="B217" s="365"/>
      <c r="C217" s="366"/>
      <c r="D217" s="366"/>
      <c r="E217" s="366"/>
      <c r="F217" s="366"/>
      <c r="G217" s="366"/>
      <c r="H217" s="367"/>
      <c r="J217" s="356"/>
      <c r="K217" s="356"/>
      <c r="L217" s="356"/>
      <c r="M217" s="356"/>
      <c r="N217" s="356"/>
    </row>
    <row r="218" spans="2:19" ht="12" thickBot="1" x14ac:dyDescent="0.3">
      <c r="J218" s="356"/>
      <c r="K218" s="356"/>
      <c r="L218" s="356"/>
      <c r="M218" s="356"/>
      <c r="N218" s="356"/>
    </row>
    <row r="219" spans="2:19" ht="12.6" customHeight="1" thickTop="1" thickBot="1" x14ac:dyDescent="0.3">
      <c r="B219" s="3" t="s">
        <v>1125</v>
      </c>
      <c r="C219" s="3"/>
      <c r="D219" s="3"/>
      <c r="E219" s="3"/>
      <c r="F219" s="261" t="s">
        <v>1119</v>
      </c>
    </row>
    <row r="220" spans="2:19" ht="12" customHeight="1" thickTop="1" x14ac:dyDescent="0.25">
      <c r="J220" s="356" t="s">
        <v>1278</v>
      </c>
      <c r="K220" s="356"/>
      <c r="L220" s="356"/>
      <c r="M220" s="356"/>
      <c r="N220" s="356"/>
    </row>
    <row r="221" spans="2:19" x14ac:dyDescent="0.25">
      <c r="J221" s="356"/>
      <c r="K221" s="356"/>
      <c r="L221" s="356"/>
      <c r="M221" s="356"/>
      <c r="N221" s="356"/>
    </row>
    <row r="222" spans="2:19" x14ac:dyDescent="0.25">
      <c r="J222" s="356"/>
      <c r="K222" s="356"/>
      <c r="L222" s="356"/>
      <c r="M222" s="356"/>
      <c r="N222" s="356"/>
    </row>
    <row r="224" spans="2:19" s="291" customFormat="1" x14ac:dyDescent="0.25">
      <c r="B224" s="289"/>
      <c r="C224" s="290" t="s">
        <v>1139</v>
      </c>
      <c r="D224" s="340" t="s">
        <v>1118</v>
      </c>
      <c r="E224" s="340"/>
      <c r="F224" s="340"/>
      <c r="G224" s="340"/>
      <c r="H224" s="340"/>
      <c r="J224" s="30"/>
      <c r="K224" s="30"/>
      <c r="L224" s="30"/>
      <c r="M224" s="30"/>
      <c r="N224" s="30"/>
      <c r="O224" s="30"/>
      <c r="P224" s="30"/>
      <c r="S224" s="292"/>
    </row>
    <row r="225" spans="3:19" s="291" customFormat="1" ht="7.8" x14ac:dyDescent="0.15">
      <c r="C225" s="291" t="s">
        <v>1140</v>
      </c>
      <c r="D225" s="341" t="s">
        <v>1141</v>
      </c>
      <c r="E225" s="341"/>
      <c r="F225" s="341"/>
      <c r="G225" s="341"/>
      <c r="H225" s="341"/>
      <c r="S225" s="292"/>
    </row>
    <row r="226" spans="3:19" x14ac:dyDescent="0.25">
      <c r="C226" s="291" t="s">
        <v>1300</v>
      </c>
      <c r="D226" s="342" t="s">
        <v>1301</v>
      </c>
      <c r="E226" s="342"/>
      <c r="F226" s="342"/>
      <c r="G226" s="342"/>
      <c r="H226" s="342"/>
      <c r="J226" s="291"/>
      <c r="K226" s="291"/>
      <c r="L226" s="291"/>
      <c r="M226" s="291"/>
      <c r="N226" s="291"/>
      <c r="O226" s="291"/>
      <c r="P226" s="291"/>
    </row>
    <row r="227" spans="3:19" x14ac:dyDescent="0.25">
      <c r="C227" s="339"/>
      <c r="D227" s="339"/>
      <c r="E227" s="339"/>
      <c r="F227" s="339"/>
      <c r="G227" s="339"/>
      <c r="H227" s="339"/>
    </row>
    <row r="228" spans="3:19" x14ac:dyDescent="0.25">
      <c r="C228" s="339"/>
      <c r="D228" s="339"/>
      <c r="E228" s="339"/>
      <c r="F228" s="339"/>
      <c r="G228" s="339"/>
      <c r="H228" s="339"/>
    </row>
    <row r="229" spans="3:19" x14ac:dyDescent="0.25">
      <c r="C229" s="339"/>
      <c r="D229" s="339"/>
      <c r="E229" s="339"/>
      <c r="F229" s="339"/>
      <c r="G229" s="339"/>
      <c r="H229" s="339"/>
    </row>
  </sheetData>
  <sheetProtection algorithmName="SHA-512" hashValue="FucaCJRDQRZABcJZdzgOAKgbhMcreidS6Z0D0u7QNjsWgCXXMzx+a4ovcWq/JObfxvFhVSNfCVhwdGp3Eu2x1Q==" saltValue="MOqU2blVZdBv+ia8/pv8+Q==" spinCount="100000" sheet="1" objects="1" scenarios="1"/>
  <mergeCells count="44">
    <mergeCell ref="O26:R46"/>
    <mergeCell ref="B1:H1"/>
    <mergeCell ref="G4:J5"/>
    <mergeCell ref="B52:G52"/>
    <mergeCell ref="B17:D17"/>
    <mergeCell ref="J7:O7"/>
    <mergeCell ref="C3:D3"/>
    <mergeCell ref="B7:H7"/>
    <mergeCell ref="B9:G9"/>
    <mergeCell ref="C4:F4"/>
    <mergeCell ref="C5:F5"/>
    <mergeCell ref="B24:H24"/>
    <mergeCell ref="B26:G26"/>
    <mergeCell ref="C29:E29"/>
    <mergeCell ref="C31:D31"/>
    <mergeCell ref="J15:M21"/>
    <mergeCell ref="B86:H86"/>
    <mergeCell ref="B18:D18"/>
    <mergeCell ref="B19:D19"/>
    <mergeCell ref="B15:G15"/>
    <mergeCell ref="J220:N222"/>
    <mergeCell ref="B88:G88"/>
    <mergeCell ref="L102:O119"/>
    <mergeCell ref="B211:H217"/>
    <mergeCell ref="B101:H101"/>
    <mergeCell ref="J212:N218"/>
    <mergeCell ref="C156:F156"/>
    <mergeCell ref="L157:P178"/>
    <mergeCell ref="J182:P187"/>
    <mergeCell ref="J191:J192"/>
    <mergeCell ref="N201:P204"/>
    <mergeCell ref="J88:N99"/>
    <mergeCell ref="J52:N83"/>
    <mergeCell ref="C35:E35"/>
    <mergeCell ref="C37:D37"/>
    <mergeCell ref="C44:D44"/>
    <mergeCell ref="J26:M46"/>
    <mergeCell ref="B50:H50"/>
    <mergeCell ref="C229:H229"/>
    <mergeCell ref="D224:H224"/>
    <mergeCell ref="D225:H225"/>
    <mergeCell ref="C227:H227"/>
    <mergeCell ref="C228:H228"/>
    <mergeCell ref="D226:H226"/>
  </mergeCells>
  <conditionalFormatting sqref="D73 D83">
    <cfRule type="cellIs" dxfId="25" priority="27" operator="greaterThan">
      <formula>0</formula>
    </cfRule>
  </conditionalFormatting>
  <conditionalFormatting sqref="D104:D117">
    <cfRule type="expression" dxfId="24" priority="28">
      <formula>D104&gt;0</formula>
    </cfRule>
  </conditionalFormatting>
  <conditionalFormatting sqref="D103:F152 E158:F207">
    <cfRule type="expression" dxfId="23" priority="43">
      <formula>$A103&gt;$G$90</formula>
    </cfRule>
  </conditionalFormatting>
  <conditionalFormatting sqref="E20">
    <cfRule type="expression" dxfId="22" priority="50">
      <formula>$F$20&lt;&gt;1</formula>
    </cfRule>
  </conditionalFormatting>
  <conditionalFormatting sqref="E40">
    <cfRule type="cellIs" dxfId="21" priority="8" operator="equal">
      <formula>0</formula>
    </cfRule>
    <cfRule type="expression" dxfId="20" priority="9">
      <formula>0</formula>
    </cfRule>
  </conditionalFormatting>
  <conditionalFormatting sqref="E61">
    <cfRule type="expression" dxfId="19" priority="23">
      <formula>S61&gt;0</formula>
    </cfRule>
  </conditionalFormatting>
  <conditionalFormatting sqref="E62">
    <cfRule type="expression" dxfId="18" priority="65">
      <formula>T61&gt;0</formula>
    </cfRule>
  </conditionalFormatting>
  <conditionalFormatting sqref="E71">
    <cfRule type="expression" dxfId="17" priority="22">
      <formula>S71&gt;0</formula>
    </cfRule>
  </conditionalFormatting>
  <conditionalFormatting sqref="E72">
    <cfRule type="expression" dxfId="16" priority="17">
      <formula>T71&gt;0</formula>
    </cfRule>
  </conditionalFormatting>
  <conditionalFormatting sqref="E81:E82">
    <cfRule type="expression" dxfId="15" priority="21">
      <formula>S81&gt;0</formula>
    </cfRule>
  </conditionalFormatting>
  <conditionalFormatting sqref="E82">
    <cfRule type="expression" dxfId="14" priority="16">
      <formula>T81&gt;0</formula>
    </cfRule>
  </conditionalFormatting>
  <conditionalFormatting sqref="F20">
    <cfRule type="expression" dxfId="13" priority="51">
      <formula>"&lt;&gt;1"</formula>
    </cfRule>
    <cfRule type="cellIs" dxfId="12" priority="64" operator="notEqual">
      <formula>1</formula>
    </cfRule>
  </conditionalFormatting>
  <conditionalFormatting sqref="F30:F31">
    <cfRule type="cellIs" dxfId="11" priority="7" operator="equal">
      <formula>0</formula>
    </cfRule>
  </conditionalFormatting>
  <conditionalFormatting sqref="F36:F37">
    <cfRule type="cellIs" dxfId="10" priority="2" operator="equal">
      <formula>0</formula>
    </cfRule>
  </conditionalFormatting>
  <conditionalFormatting sqref="G29:G30">
    <cfRule type="cellIs" dxfId="9" priority="3" operator="equal">
      <formula>0</formula>
    </cfRule>
  </conditionalFormatting>
  <conditionalFormatting sqref="G36">
    <cfRule type="cellIs" dxfId="8" priority="1" operator="equal">
      <formula>0</formula>
    </cfRule>
  </conditionalFormatting>
  <conditionalFormatting sqref="G55:G60">
    <cfRule type="expression" dxfId="7" priority="37">
      <formula>H55&lt;&gt;0</formula>
    </cfRule>
  </conditionalFormatting>
  <conditionalFormatting sqref="G65:G71">
    <cfRule type="expression" dxfId="6" priority="26">
      <formula>H65&lt;&gt;0</formula>
    </cfRule>
  </conditionalFormatting>
  <conditionalFormatting sqref="G75:G80">
    <cfRule type="expression" dxfId="5" priority="25">
      <formula>H75&lt;&gt;0</formula>
    </cfRule>
  </conditionalFormatting>
  <conditionalFormatting sqref="G158:G207">
    <cfRule type="containsText" dxfId="4" priority="10" operator="containsText" text="ERROR">
      <formula>NOT(ISERROR(SEARCH("ERROR",G158)))</formula>
    </cfRule>
    <cfRule type="containsText" dxfId="3" priority="11" operator="containsText" text=" - ">
      <formula>NOT(ISERROR(SEARCH(" - ",G158)))</formula>
    </cfRule>
  </conditionalFormatting>
  <conditionalFormatting sqref="H20">
    <cfRule type="expression" dxfId="2" priority="49">
      <formula>$F$20&lt;&gt;1</formula>
    </cfRule>
  </conditionalFormatting>
  <conditionalFormatting sqref="I103:I152">
    <cfRule type="containsText" dxfId="1" priority="52" operator="containsText" text="ERROR">
      <formula>NOT(ISERROR(SEARCH("ERROR",I103)))</formula>
    </cfRule>
    <cfRule type="containsText" dxfId="0" priority="53" operator="containsText" text=" - ">
      <formula>NOT(ISERROR(SEARCH(" - ",I103)))</formula>
    </cfRule>
  </conditionalFormatting>
  <hyperlinks>
    <hyperlink ref="C53" r:id="rId1" display="NAICS Code Lookup" xr:uid="{A5B67512-9AD1-4B3D-BF0F-1A2BAB74E80B}"/>
    <hyperlink ref="N201" r:id="rId2" xr:uid="{921DC877-1F84-401F-B843-54B47BEF21E1}"/>
  </hyperlinks>
  <pageMargins left="0.7" right="0.7" top="0.75" bottom="0.75" header="0.3" footer="0.3"/>
  <pageSetup scale="79" orientation="portrait" horizontalDpi="300" r:id="rId3"/>
  <rowBreaks count="2" manualBreakCount="2">
    <brk id="100" min="1" max="7" man="1"/>
    <brk id="154" min="1" max="7" man="1"/>
  </rowBreaks>
  <colBreaks count="2" manualBreakCount="2">
    <brk id="8" max="1048575" man="1"/>
    <brk id="15" max="1048575" man="1"/>
  </colBreaks>
  <ignoredErrors>
    <ignoredError sqref="D158"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58F51181-B0DC-47FF-A728-114875422E17}">
          <x14:formula1>
            <xm:f>Calculations!$B$6:$B$18</xm:f>
          </x14:formula1>
          <xm:sqref>B17:B19</xm:sqref>
        </x14:dataValidation>
        <x14:dataValidation type="list" allowBlank="1" showInputMessage="1" showErrorMessage="1" xr:uid="{1BC9418A-35F9-4991-9C3B-071A30C144AA}">
          <x14:formula1>
            <xm:f>'Residential Calculations'!$B$4:$B$13</xm:f>
          </x14:formula1>
          <xm:sqref>C31:D31 C37:D37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7843-E58F-4038-9587-CD671BF052D9}">
  <sheetPr>
    <pageSetUpPr autoPageBreaks="0"/>
  </sheetPr>
  <dimension ref="A1:X128"/>
  <sheetViews>
    <sheetView showGridLines="0" tabSelected="1" topLeftCell="A82" zoomScaleNormal="100" zoomScaleSheetLayoutView="160" workbookViewId="0">
      <selection activeCell="E24" sqref="E24"/>
    </sheetView>
  </sheetViews>
  <sheetFormatPr defaultColWidth="7.6640625" defaultRowHeight="11.4" x14ac:dyDescent="0.25"/>
  <cols>
    <col min="1" max="1" width="7.6640625" style="3"/>
    <col min="2" max="2" width="4.5546875" style="137" customWidth="1"/>
    <col min="3" max="3" width="13.33203125" style="137" customWidth="1"/>
    <col min="4" max="4" width="16.5546875" style="137" customWidth="1"/>
    <col min="5" max="6" width="14.6640625" style="137" customWidth="1"/>
    <col min="7" max="7" width="11.6640625" style="137" bestFit="1" customWidth="1"/>
    <col min="8" max="8" width="14.6640625" style="137" customWidth="1"/>
    <col min="9" max="9" width="10.109375" style="137" bestFit="1" customWidth="1"/>
    <col min="10" max="10" width="9.5546875" style="137" bestFit="1" customWidth="1"/>
    <col min="11" max="11" width="4.6640625" style="137" customWidth="1"/>
    <col min="12" max="12" width="8.88671875" style="137" customWidth="1"/>
    <col min="13" max="16" width="7.6640625" style="137"/>
    <col min="17" max="17" width="8.44140625" style="137" bestFit="1" customWidth="1"/>
    <col min="18" max="18" width="7.6640625" style="137" bestFit="1" customWidth="1"/>
    <col min="19" max="20" width="7.6640625" style="137"/>
    <col min="21" max="21" width="8.44140625" style="137" bestFit="1" customWidth="1"/>
    <col min="22" max="22" width="7.6640625" style="137" bestFit="1" customWidth="1"/>
    <col min="23" max="16384" width="7.6640625" style="137"/>
  </cols>
  <sheetData>
    <row r="1" spans="1:24" x14ac:dyDescent="0.25">
      <c r="K1" s="164"/>
      <c r="L1" s="164"/>
      <c r="M1" s="164"/>
      <c r="N1" s="164"/>
      <c r="O1" s="164"/>
      <c r="P1" s="164"/>
      <c r="Q1" s="164"/>
      <c r="R1" s="164"/>
      <c r="S1" s="164"/>
      <c r="T1" s="164"/>
      <c r="U1" s="164"/>
      <c r="V1" s="164"/>
      <c r="W1" s="164"/>
      <c r="X1" s="164"/>
    </row>
    <row r="2" spans="1:24" x14ac:dyDescent="0.25">
      <c r="K2" s="164"/>
      <c r="L2" s="164"/>
      <c r="M2" s="164"/>
      <c r="N2" s="164"/>
      <c r="O2" s="164"/>
      <c r="P2" s="164"/>
      <c r="Q2" s="164"/>
      <c r="R2" s="164"/>
      <c r="S2" s="164"/>
      <c r="T2" s="164"/>
      <c r="U2" s="164"/>
      <c r="V2" s="164"/>
      <c r="W2" s="164"/>
      <c r="X2" s="164"/>
    </row>
    <row r="3" spans="1:24" ht="23.4" customHeight="1" x14ac:dyDescent="0.25">
      <c r="C3" s="231" t="str">
        <f>Input!C2</f>
        <v>Wyoming County Industrial Development Agency</v>
      </c>
      <c r="K3" s="164"/>
      <c r="L3" s="164"/>
      <c r="M3" s="164"/>
      <c r="N3" s="164"/>
      <c r="O3" s="164"/>
      <c r="P3" s="142"/>
      <c r="Q3" s="142"/>
      <c r="R3" s="142"/>
      <c r="S3" s="142"/>
      <c r="T3" s="142"/>
      <c r="U3" s="142"/>
      <c r="V3" s="142"/>
      <c r="W3" s="142"/>
      <c r="X3" s="164"/>
    </row>
    <row r="4" spans="1:24" ht="17.399999999999999" customHeight="1" x14ac:dyDescent="0.25">
      <c r="C4" s="231" t="s">
        <v>1142</v>
      </c>
      <c r="J4" s="230" t="s">
        <v>1097</v>
      </c>
      <c r="K4" s="164"/>
      <c r="L4" s="164"/>
      <c r="M4" s="164"/>
      <c r="N4" s="164"/>
      <c r="O4" s="164"/>
      <c r="P4" s="142"/>
      <c r="Q4" s="142"/>
      <c r="R4" s="142"/>
      <c r="S4" s="142"/>
      <c r="T4" s="142"/>
      <c r="U4" s="142"/>
      <c r="V4" s="142"/>
      <c r="W4" s="142"/>
      <c r="X4" s="164"/>
    </row>
    <row r="5" spans="1:24" ht="11.4" customHeight="1" x14ac:dyDescent="0.25">
      <c r="C5" s="180" t="s">
        <v>29</v>
      </c>
      <c r="D5" s="417">
        <f>Input!C3</f>
        <v>45502</v>
      </c>
      <c r="E5" s="418"/>
      <c r="F5" s="418"/>
      <c r="G5" s="419"/>
      <c r="H5" s="229"/>
      <c r="K5" s="164"/>
      <c r="L5" s="164"/>
      <c r="M5" s="164"/>
      <c r="N5" s="164"/>
      <c r="O5" s="164"/>
      <c r="P5" s="142"/>
      <c r="Q5" s="143" t="s">
        <v>1094</v>
      </c>
      <c r="R5" s="142"/>
      <c r="S5" s="142"/>
      <c r="T5" s="402" t="s">
        <v>22</v>
      </c>
      <c r="U5" s="402"/>
      <c r="V5" s="402"/>
      <c r="W5" s="142"/>
      <c r="X5" s="164"/>
    </row>
    <row r="6" spans="1:24" ht="11.4" customHeight="1" x14ac:dyDescent="0.25">
      <c r="C6" s="180" t="s">
        <v>30</v>
      </c>
      <c r="D6" s="420" t="str">
        <f>Input!C4</f>
        <v>TPI Arcade, Inc.</v>
      </c>
      <c r="E6" s="421"/>
      <c r="F6" s="421"/>
      <c r="G6" s="422"/>
      <c r="K6" s="164"/>
      <c r="L6" s="164"/>
      <c r="M6" s="164"/>
      <c r="N6" s="164"/>
      <c r="O6" s="164"/>
      <c r="P6" s="142"/>
      <c r="Q6" s="142"/>
      <c r="R6" s="142"/>
      <c r="S6" s="142"/>
      <c r="T6" s="142"/>
      <c r="U6" s="142" t="s">
        <v>20</v>
      </c>
      <c r="V6" s="142" t="s">
        <v>19</v>
      </c>
      <c r="W6" s="142"/>
      <c r="X6" s="164"/>
    </row>
    <row r="7" spans="1:24" ht="11.4" customHeight="1" x14ac:dyDescent="0.25">
      <c r="C7" s="180" t="s">
        <v>31</v>
      </c>
      <c r="D7" s="420" t="str">
        <f>Input!C5</f>
        <v>7888 Route 98 Arcade, New York 14009</v>
      </c>
      <c r="E7" s="421"/>
      <c r="F7" s="421"/>
      <c r="G7" s="422"/>
      <c r="H7" s="298"/>
      <c r="I7" s="298"/>
      <c r="K7" s="164"/>
      <c r="L7" s="164"/>
      <c r="M7" s="164"/>
      <c r="N7" s="164"/>
      <c r="O7" s="164"/>
      <c r="P7" s="402" t="s">
        <v>14</v>
      </c>
      <c r="Q7" s="402"/>
      <c r="R7" s="402"/>
      <c r="S7" s="142"/>
      <c r="T7" s="142" t="s">
        <v>15</v>
      </c>
      <c r="U7" s="144"/>
      <c r="V7" s="144">
        <f>E17</f>
        <v>402750</v>
      </c>
      <c r="W7" s="142"/>
      <c r="X7" s="164"/>
    </row>
    <row r="8" spans="1:24" ht="11.4" customHeight="1" thickBot="1" x14ac:dyDescent="0.85">
      <c r="C8" s="297"/>
      <c r="D8" s="297"/>
      <c r="E8" s="297"/>
      <c r="F8" s="297"/>
      <c r="G8" s="297"/>
      <c r="H8" s="299"/>
      <c r="I8" s="299"/>
      <c r="J8" s="297"/>
      <c r="K8" s="164"/>
      <c r="L8" s="164"/>
      <c r="M8" s="164"/>
      <c r="N8" s="164"/>
      <c r="O8" s="164"/>
      <c r="P8" s="142"/>
      <c r="Q8" s="142" t="s">
        <v>20</v>
      </c>
      <c r="R8" s="142" t="s">
        <v>19</v>
      </c>
      <c r="S8" s="142"/>
      <c r="T8" s="142" t="s">
        <v>16</v>
      </c>
      <c r="U8" s="144"/>
      <c r="V8" s="144">
        <f>F17</f>
        <v>100838.59881272189</v>
      </c>
      <c r="W8" s="142"/>
      <c r="X8" s="164"/>
    </row>
    <row r="9" spans="1:24" s="158" customFormat="1" ht="27.6" customHeight="1" thickBot="1" x14ac:dyDescent="0.85">
      <c r="A9" s="3"/>
      <c r="C9" s="403" t="s">
        <v>18</v>
      </c>
      <c r="D9" s="403"/>
      <c r="E9" s="295"/>
      <c r="F9" s="163"/>
      <c r="G9" s="296"/>
      <c r="H9" s="300"/>
      <c r="I9" s="300"/>
      <c r="J9" s="301"/>
      <c r="K9" s="166"/>
      <c r="L9" s="166"/>
      <c r="M9" s="166"/>
      <c r="N9" s="166"/>
      <c r="O9" s="166"/>
      <c r="P9" s="177" t="s">
        <v>15</v>
      </c>
      <c r="Q9" s="178">
        <f>E23</f>
        <v>6</v>
      </c>
      <c r="R9" s="178">
        <f>E15</f>
        <v>1.632773552229603</v>
      </c>
      <c r="S9" s="177"/>
      <c r="T9" s="177" t="s">
        <v>17</v>
      </c>
      <c r="U9" s="179"/>
      <c r="V9" s="179">
        <f>SUM(V7:V8)</f>
        <v>503588.5988127219</v>
      </c>
      <c r="W9" s="177"/>
      <c r="X9" s="166"/>
    </row>
    <row r="10" spans="1:24" s="182" customFormat="1" ht="16.95" customHeight="1" x14ac:dyDescent="0.25">
      <c r="C10" s="181" t="s">
        <v>1060</v>
      </c>
      <c r="D10" s="183"/>
      <c r="E10" s="184"/>
      <c r="F10" s="185"/>
      <c r="K10" s="186"/>
      <c r="L10" s="186"/>
      <c r="M10" s="186"/>
      <c r="N10" s="186"/>
      <c r="O10" s="186"/>
      <c r="P10" s="187" t="s">
        <v>16</v>
      </c>
      <c r="Q10" s="188">
        <f>F23</f>
        <v>1.168486833075</v>
      </c>
      <c r="R10" s="188">
        <f>F15</f>
        <v>0.47680206162894534</v>
      </c>
      <c r="S10" s="187"/>
      <c r="T10" s="187"/>
      <c r="U10" s="187"/>
      <c r="V10" s="187"/>
      <c r="W10" s="187"/>
      <c r="X10" s="186"/>
    </row>
    <row r="11" spans="1:24" x14ac:dyDescent="0.25">
      <c r="C11" s="240" t="s">
        <v>1105</v>
      </c>
      <c r="D11" s="240"/>
      <c r="E11" s="240"/>
      <c r="K11" s="164"/>
      <c r="L11" s="164"/>
      <c r="M11" s="164"/>
      <c r="N11" s="164"/>
      <c r="O11" s="164"/>
      <c r="P11" s="142"/>
      <c r="Q11" s="402" t="s">
        <v>23</v>
      </c>
      <c r="R11" s="402"/>
      <c r="S11" s="402"/>
      <c r="T11" s="142"/>
      <c r="U11" s="142"/>
      <c r="V11" s="142"/>
      <c r="W11" s="142"/>
      <c r="X11" s="164"/>
    </row>
    <row r="12" spans="1:24" x14ac:dyDescent="0.25">
      <c r="B12" s="155"/>
      <c r="C12" s="241">
        <f>Input!D11</f>
        <v>432750</v>
      </c>
      <c r="D12" s="193"/>
      <c r="E12" s="193"/>
      <c r="F12" s="175" t="s">
        <v>1092</v>
      </c>
      <c r="K12" s="165"/>
      <c r="L12" s="164"/>
      <c r="M12" s="164"/>
      <c r="N12" s="166"/>
      <c r="O12" s="166"/>
      <c r="P12" s="142"/>
      <c r="Q12" s="142" t="s">
        <v>20</v>
      </c>
      <c r="R12" s="142" t="s">
        <v>19</v>
      </c>
      <c r="S12" s="142"/>
      <c r="T12" s="142"/>
      <c r="U12" s="142"/>
      <c r="V12" s="142"/>
      <c r="W12" s="142"/>
      <c r="X12" s="164"/>
    </row>
    <row r="13" spans="1:24" ht="3" customHeight="1" x14ac:dyDescent="0.25">
      <c r="B13" s="155"/>
      <c r="D13" s="138"/>
      <c r="E13" s="138"/>
      <c r="F13" s="138"/>
      <c r="K13" s="165"/>
      <c r="L13" s="164"/>
      <c r="M13" s="164"/>
      <c r="N13" s="164"/>
      <c r="O13" s="164"/>
      <c r="P13" s="142" t="s">
        <v>15</v>
      </c>
      <c r="Q13" s="144">
        <f>E24</f>
        <v>4887314.2155577727</v>
      </c>
      <c r="R13" s="144">
        <f>E16</f>
        <v>121567.22901751829</v>
      </c>
      <c r="S13" s="142"/>
      <c r="T13" s="142"/>
      <c r="U13" s="142"/>
      <c r="V13" s="142"/>
      <c r="W13" s="142"/>
      <c r="X13" s="164"/>
    </row>
    <row r="14" spans="1:24" s="182" customFormat="1" ht="12" thickBot="1" x14ac:dyDescent="0.3">
      <c r="A14" s="189"/>
      <c r="B14" s="190"/>
      <c r="C14" s="191"/>
      <c r="E14" s="192" t="s">
        <v>15</v>
      </c>
      <c r="F14" s="192" t="s">
        <v>16</v>
      </c>
      <c r="G14" s="192" t="s">
        <v>17</v>
      </c>
      <c r="K14" s="194"/>
      <c r="L14" s="186"/>
      <c r="M14" s="186"/>
      <c r="N14" s="186"/>
      <c r="O14" s="186"/>
      <c r="P14" s="195" t="s">
        <v>16</v>
      </c>
      <c r="Q14" s="196">
        <f>F24</f>
        <v>674377.17959093803</v>
      </c>
      <c r="R14" s="196">
        <f>F16</f>
        <v>23802.00968519914</v>
      </c>
      <c r="S14" s="187"/>
      <c r="T14" s="187"/>
      <c r="U14" s="187"/>
      <c r="V14" s="187"/>
      <c r="W14" s="187"/>
      <c r="X14" s="186"/>
    </row>
    <row r="15" spans="1:24" s="182" customFormat="1" x14ac:dyDescent="0.25">
      <c r="A15" s="189"/>
      <c r="B15" s="190"/>
      <c r="D15" s="197" t="s">
        <v>14</v>
      </c>
      <c r="E15" s="198">
        <f>Calculations!X32</f>
        <v>1.632773552229603</v>
      </c>
      <c r="F15" s="199">
        <f>Calculations!Y32</f>
        <v>0.47680206162894534</v>
      </c>
      <c r="G15" s="200">
        <f>SUM(E15:F15)</f>
        <v>2.1095756138585484</v>
      </c>
      <c r="I15" s="201"/>
      <c r="K15" s="186"/>
      <c r="L15" s="186"/>
      <c r="M15" s="186"/>
      <c r="N15" s="186"/>
      <c r="O15" s="186"/>
      <c r="P15" s="195" t="s">
        <v>17</v>
      </c>
      <c r="Q15" s="196">
        <f>SUM(Q13:Q14)</f>
        <v>5561691.3951487103</v>
      </c>
      <c r="R15" s="196">
        <f>SUM(R13:R14)</f>
        <v>145369.23870271741</v>
      </c>
      <c r="S15" s="187"/>
      <c r="T15" s="187"/>
      <c r="U15" s="187"/>
      <c r="V15" s="187"/>
      <c r="W15" s="187"/>
      <c r="X15" s="186"/>
    </row>
    <row r="16" spans="1:24" s="182" customFormat="1" x14ac:dyDescent="0.25">
      <c r="A16" s="189"/>
      <c r="B16" s="190"/>
      <c r="D16" s="197" t="s">
        <v>23</v>
      </c>
      <c r="E16" s="272">
        <f>Calculations!X33</f>
        <v>121567.22901751829</v>
      </c>
      <c r="F16" s="273">
        <f>Calculations!Y33</f>
        <v>23802.00968519914</v>
      </c>
      <c r="G16" s="274">
        <f>SUM(E16:F16)</f>
        <v>145369.23870271741</v>
      </c>
      <c r="I16" s="202"/>
      <c r="J16" s="203"/>
      <c r="K16" s="204"/>
      <c r="L16" s="186"/>
      <c r="M16" s="186"/>
      <c r="N16" s="186"/>
      <c r="O16" s="186"/>
      <c r="P16" s="195"/>
      <c r="Q16" s="187"/>
      <c r="R16" s="187"/>
      <c r="S16" s="187"/>
      <c r="T16" s="187"/>
      <c r="U16" s="187"/>
      <c r="V16" s="187"/>
      <c r="W16" s="187"/>
      <c r="X16" s="186"/>
    </row>
    <row r="17" spans="1:24" s="182" customFormat="1" ht="12" thickBot="1" x14ac:dyDescent="0.3">
      <c r="A17" s="189"/>
      <c r="B17" s="190"/>
      <c r="D17" s="197" t="s">
        <v>1115</v>
      </c>
      <c r="E17" s="205">
        <f>Calculations!X34</f>
        <v>402750</v>
      </c>
      <c r="F17" s="206">
        <f>Calculations!Y34</f>
        <v>100838.59881272189</v>
      </c>
      <c r="G17" s="207">
        <f>SUM(E17:F17)</f>
        <v>503588.5988127219</v>
      </c>
      <c r="I17" s="208"/>
      <c r="J17" s="193"/>
      <c r="K17" s="194"/>
      <c r="L17" s="186"/>
      <c r="M17" s="186"/>
      <c r="N17" s="186"/>
      <c r="O17" s="186"/>
      <c r="P17" s="195"/>
      <c r="Q17" s="187"/>
      <c r="R17" s="187"/>
      <c r="S17" s="187"/>
      <c r="T17" s="187"/>
      <c r="U17" s="187"/>
      <c r="V17" s="187"/>
      <c r="W17" s="187"/>
      <c r="X17" s="186"/>
    </row>
    <row r="18" spans="1:24" ht="3" customHeight="1" x14ac:dyDescent="0.25">
      <c r="B18" s="155"/>
      <c r="D18" s="138"/>
      <c r="E18" s="138"/>
      <c r="F18" s="138"/>
      <c r="I18" s="138"/>
      <c r="J18" s="138"/>
      <c r="K18" s="165"/>
      <c r="L18" s="164"/>
      <c r="M18" s="164"/>
      <c r="N18" s="164"/>
      <c r="O18" s="164"/>
      <c r="P18" s="156"/>
      <c r="Q18" s="142"/>
      <c r="R18" s="142"/>
      <c r="S18" s="142"/>
      <c r="T18" s="142"/>
      <c r="U18" s="142"/>
      <c r="V18" s="142"/>
      <c r="W18" s="142"/>
      <c r="X18" s="164"/>
    </row>
    <row r="19" spans="1:24" x14ac:dyDescent="0.25">
      <c r="B19" s="155"/>
      <c r="D19" s="138"/>
      <c r="E19" s="138"/>
      <c r="F19" s="175" t="s">
        <v>1093</v>
      </c>
      <c r="H19" s="407"/>
      <c r="I19" s="408"/>
      <c r="J19" s="409"/>
      <c r="K19" s="165"/>
      <c r="L19" s="164"/>
      <c r="M19" s="164"/>
      <c r="N19" s="164"/>
      <c r="O19" s="164"/>
      <c r="P19" s="156"/>
      <c r="Q19" s="142"/>
      <c r="R19" s="142"/>
      <c r="S19" s="142"/>
      <c r="T19" s="142"/>
      <c r="U19" s="142"/>
      <c r="V19" s="142"/>
      <c r="W19" s="142"/>
      <c r="X19" s="164"/>
    </row>
    <row r="20" spans="1:24" s="182" customFormat="1" x14ac:dyDescent="0.25">
      <c r="A20" s="189"/>
      <c r="B20" s="190"/>
      <c r="D20" s="193"/>
      <c r="E20" s="193"/>
      <c r="F20" s="209" t="s">
        <v>1106</v>
      </c>
      <c r="H20" s="410"/>
      <c r="I20" s="411"/>
      <c r="J20" s="412"/>
      <c r="K20" s="194"/>
      <c r="L20" s="186"/>
      <c r="M20" s="186"/>
      <c r="N20" s="186"/>
      <c r="O20" s="186"/>
      <c r="P20" s="195"/>
      <c r="Q20" s="187"/>
      <c r="R20" s="187"/>
      <c r="S20" s="187"/>
      <c r="T20" s="187"/>
      <c r="U20" s="187"/>
      <c r="V20" s="187"/>
      <c r="W20" s="187"/>
      <c r="X20" s="186"/>
    </row>
    <row r="21" spans="1:24" s="182" customFormat="1" ht="3" customHeight="1" x14ac:dyDescent="0.25">
      <c r="A21" s="189"/>
      <c r="B21" s="190"/>
      <c r="D21" s="193"/>
      <c r="E21" s="193"/>
      <c r="F21" s="193"/>
      <c r="H21" s="410"/>
      <c r="I21" s="411"/>
      <c r="J21" s="412"/>
      <c r="K21" s="194"/>
      <c r="L21" s="186"/>
      <c r="M21" s="210"/>
      <c r="N21" s="186"/>
      <c r="O21" s="186"/>
      <c r="P21" s="195"/>
      <c r="Q21" s="187"/>
      <c r="R21" s="187"/>
      <c r="S21" s="187"/>
      <c r="T21" s="187"/>
      <c r="U21" s="187"/>
      <c r="V21" s="187"/>
      <c r="W21" s="187"/>
      <c r="X21" s="186"/>
    </row>
    <row r="22" spans="1:24" s="182" customFormat="1" ht="12" thickBot="1" x14ac:dyDescent="0.3">
      <c r="A22" s="189"/>
      <c r="B22" s="190"/>
      <c r="E22" s="192" t="s">
        <v>15</v>
      </c>
      <c r="F22" s="192" t="s">
        <v>16</v>
      </c>
      <c r="G22" s="192" t="s">
        <v>17</v>
      </c>
      <c r="H22" s="410"/>
      <c r="I22" s="411"/>
      <c r="J22" s="412"/>
      <c r="K22" s="194"/>
      <c r="L22" s="186"/>
      <c r="M22" s="210"/>
      <c r="N22" s="186"/>
      <c r="O22" s="186"/>
      <c r="P22" s="210"/>
      <c r="Q22" s="186"/>
      <c r="R22" s="186"/>
      <c r="S22" s="186"/>
      <c r="T22" s="186"/>
      <c r="U22" s="186"/>
      <c r="V22" s="186"/>
      <c r="W22" s="186"/>
      <c r="X22" s="186"/>
    </row>
    <row r="23" spans="1:24" s="182" customFormat="1" x14ac:dyDescent="0.25">
      <c r="A23" s="189"/>
      <c r="B23" s="190"/>
      <c r="D23" s="197" t="s">
        <v>14</v>
      </c>
      <c r="E23" s="198">
        <f>Calculations!AL260</f>
        <v>6</v>
      </c>
      <c r="F23" s="199">
        <f>Calculations!AC260</f>
        <v>1.168486833075</v>
      </c>
      <c r="G23" s="200">
        <f>SUM(E23:F23)</f>
        <v>7.1684868330749998</v>
      </c>
      <c r="H23" s="413"/>
      <c r="I23" s="411"/>
      <c r="J23" s="412"/>
      <c r="K23" s="194"/>
      <c r="L23" s="186"/>
      <c r="M23" s="210"/>
      <c r="N23" s="186"/>
      <c r="O23" s="186"/>
      <c r="P23" s="210"/>
      <c r="Q23" s="186"/>
      <c r="R23" s="186"/>
      <c r="S23" s="186"/>
      <c r="T23" s="186"/>
      <c r="U23" s="186"/>
      <c r="V23" s="186"/>
      <c r="W23" s="186"/>
      <c r="X23" s="186"/>
    </row>
    <row r="24" spans="1:24" s="182" customFormat="1" ht="12" thickBot="1" x14ac:dyDescent="0.3">
      <c r="A24" s="189"/>
      <c r="B24" s="190"/>
      <c r="C24" s="293"/>
      <c r="D24" s="294" t="s">
        <v>23</v>
      </c>
      <c r="E24" s="275">
        <f>Calculations!AP260</f>
        <v>4887314.2155577727</v>
      </c>
      <c r="F24" s="276">
        <f>IFERROR(Calculations!AO260,0)</f>
        <v>674377.17959093803</v>
      </c>
      <c r="G24" s="277">
        <f>SUM(E24:F24)</f>
        <v>5561691.3951487103</v>
      </c>
      <c r="H24" s="414"/>
      <c r="I24" s="415"/>
      <c r="J24" s="416"/>
      <c r="K24" s="194"/>
      <c r="L24" s="186"/>
      <c r="M24" s="210"/>
      <c r="N24" s="186"/>
      <c r="O24" s="186"/>
      <c r="P24" s="210"/>
      <c r="Q24" s="186"/>
      <c r="R24" s="186"/>
      <c r="S24" s="186"/>
      <c r="T24" s="186"/>
      <c r="U24" s="186"/>
      <c r="V24" s="186"/>
      <c r="W24" s="186"/>
      <c r="X24" s="186"/>
    </row>
    <row r="25" spans="1:24" x14ac:dyDescent="0.25">
      <c r="B25" s="155"/>
      <c r="E25" s="154"/>
      <c r="F25" s="154"/>
      <c r="G25" s="154"/>
      <c r="K25" s="167"/>
      <c r="L25" s="164"/>
      <c r="M25" s="167"/>
      <c r="N25" s="168"/>
      <c r="O25" s="168"/>
      <c r="P25" s="164"/>
      <c r="Q25" s="164"/>
      <c r="R25" s="164"/>
      <c r="S25" s="164"/>
      <c r="T25" s="164"/>
      <c r="U25" s="164"/>
      <c r="V25" s="164"/>
      <c r="W25" s="164"/>
      <c r="X25" s="164"/>
    </row>
    <row r="26" spans="1:24" x14ac:dyDescent="0.25">
      <c r="C26" s="163"/>
      <c r="D26" s="163"/>
      <c r="E26" s="163"/>
      <c r="F26" s="163"/>
      <c r="G26" s="163"/>
      <c r="H26" s="163"/>
      <c r="I26" s="163"/>
      <c r="J26" s="160"/>
      <c r="K26" s="164"/>
      <c r="L26" s="164"/>
      <c r="M26" s="176"/>
      <c r="N26" s="166"/>
      <c r="O26" s="164"/>
      <c r="P26" s="164"/>
      <c r="Q26" s="164"/>
      <c r="R26" s="164"/>
      <c r="S26" s="164"/>
      <c r="T26" s="164"/>
      <c r="U26" s="164"/>
      <c r="V26" s="164"/>
      <c r="W26" s="164"/>
      <c r="X26" s="164"/>
    </row>
    <row r="27" spans="1:24" x14ac:dyDescent="0.25">
      <c r="B27" s="155"/>
      <c r="C27" s="32"/>
      <c r="D27" s="32"/>
      <c r="E27" s="32"/>
      <c r="F27" s="233" t="s">
        <v>1100</v>
      </c>
      <c r="G27" s="32"/>
      <c r="H27" s="32"/>
      <c r="I27" s="32"/>
      <c r="J27" s="32"/>
      <c r="K27" s="164"/>
      <c r="L27" s="164"/>
      <c r="M27" s="170"/>
      <c r="N27" s="170"/>
      <c r="O27" s="167"/>
      <c r="P27" s="164"/>
      <c r="Q27" s="164"/>
      <c r="R27" s="164"/>
      <c r="S27" s="164"/>
      <c r="T27" s="164"/>
      <c r="U27" s="164"/>
      <c r="V27" s="164"/>
      <c r="W27" s="164"/>
      <c r="X27" s="164"/>
    </row>
    <row r="28" spans="1:24" x14ac:dyDescent="0.25">
      <c r="C28" s="154"/>
      <c r="D28" s="154"/>
      <c r="E28" s="154"/>
      <c r="F28" s="154"/>
      <c r="G28" s="154"/>
      <c r="H28" s="154"/>
      <c r="I28" s="154"/>
      <c r="J28" s="161"/>
      <c r="M28" s="162"/>
      <c r="N28" s="154"/>
    </row>
    <row r="29" spans="1:24" x14ac:dyDescent="0.25">
      <c r="J29" s="155"/>
      <c r="M29" s="157"/>
    </row>
    <row r="30" spans="1:24" x14ac:dyDescent="0.25">
      <c r="J30" s="155"/>
      <c r="M30" s="157"/>
    </row>
    <row r="31" spans="1:24" x14ac:dyDescent="0.25">
      <c r="J31" s="155"/>
      <c r="M31" s="157"/>
    </row>
    <row r="32" spans="1:24" x14ac:dyDescent="0.25">
      <c r="J32" s="155"/>
      <c r="M32" s="157"/>
    </row>
    <row r="33" spans="3:13" x14ac:dyDescent="0.25">
      <c r="J33" s="155"/>
      <c r="M33" s="157"/>
    </row>
    <row r="34" spans="3:13" x14ac:dyDescent="0.25">
      <c r="J34" s="155"/>
      <c r="M34" s="157"/>
    </row>
    <row r="35" spans="3:13" x14ac:dyDescent="0.25">
      <c r="J35" s="155"/>
      <c r="M35" s="157"/>
    </row>
    <row r="38" spans="3:13" x14ac:dyDescent="0.25">
      <c r="I38" s="139"/>
    </row>
    <row r="47" spans="3:13" x14ac:dyDescent="0.25">
      <c r="C47" s="232" t="s">
        <v>1099</v>
      </c>
    </row>
    <row r="48" spans="3:13" x14ac:dyDescent="0.25">
      <c r="D48" s="169" t="s">
        <v>13</v>
      </c>
      <c r="G48" s="423" t="s">
        <v>21</v>
      </c>
      <c r="H48" s="424"/>
    </row>
    <row r="63" spans="3:9" x14ac:dyDescent="0.25">
      <c r="C63" s="229" t="s">
        <v>1305</v>
      </c>
      <c r="I63" s="230" t="s">
        <v>1112</v>
      </c>
    </row>
    <row r="66" spans="1:10" ht="16.95" customHeight="1" x14ac:dyDescent="0.25">
      <c r="C66" s="404" t="s">
        <v>36</v>
      </c>
      <c r="D66" s="404"/>
      <c r="E66" s="148"/>
      <c r="F66" s="148"/>
    </row>
    <row r="67" spans="1:10" ht="16.95" customHeight="1" thickBot="1" x14ac:dyDescent="0.3">
      <c r="C67" s="405"/>
      <c r="D67" s="405"/>
      <c r="E67" s="148"/>
      <c r="F67" s="148"/>
    </row>
    <row r="68" spans="1:10" x14ac:dyDescent="0.25">
      <c r="J68" s="230" t="s">
        <v>1097</v>
      </c>
    </row>
    <row r="69" spans="1:10" x14ac:dyDescent="0.25">
      <c r="C69" s="171" t="s">
        <v>58</v>
      </c>
      <c r="D69" s="172"/>
    </row>
    <row r="70" spans="1:10" s="182" customFormat="1" x14ac:dyDescent="0.25">
      <c r="A70" s="189"/>
      <c r="C70" s="181"/>
      <c r="D70" s="181"/>
      <c r="F70" s="280" t="s">
        <v>60</v>
      </c>
      <c r="H70" s="280" t="s">
        <v>62</v>
      </c>
    </row>
    <row r="71" spans="1:10" s="182" customFormat="1" ht="3" customHeight="1" x14ac:dyDescent="0.25">
      <c r="A71" s="189"/>
      <c r="C71" s="181"/>
      <c r="D71" s="181"/>
      <c r="F71" s="209"/>
      <c r="H71" s="209"/>
    </row>
    <row r="72" spans="1:10" s="182" customFormat="1" x14ac:dyDescent="0.25">
      <c r="A72" s="189"/>
      <c r="C72" s="278" t="s">
        <v>59</v>
      </c>
      <c r="D72" s="278"/>
      <c r="E72" s="278"/>
      <c r="F72" s="273">
        <f>-Input!H153</f>
        <v>135235.36581229066</v>
      </c>
      <c r="G72" s="278"/>
      <c r="H72" s="273">
        <f>Calculations!AY261*-1</f>
        <v>123619.3829358027</v>
      </c>
    </row>
    <row r="73" spans="1:10" s="182" customFormat="1" ht="3" customHeight="1" x14ac:dyDescent="0.25">
      <c r="A73" s="189"/>
      <c r="F73" s="193"/>
    </row>
    <row r="74" spans="1:10" s="182" customFormat="1" x14ac:dyDescent="0.25">
      <c r="A74" s="189"/>
      <c r="C74" s="278" t="s">
        <v>61</v>
      </c>
      <c r="D74" s="278"/>
      <c r="E74" s="278"/>
      <c r="F74" s="273">
        <f>Input!D91</f>
        <v>32000</v>
      </c>
      <c r="G74" s="278"/>
      <c r="H74" s="273">
        <f>F74</f>
        <v>32000</v>
      </c>
    </row>
    <row r="75" spans="1:10" s="182" customFormat="1" x14ac:dyDescent="0.25">
      <c r="A75" s="189"/>
      <c r="C75" s="212" t="s">
        <v>1082</v>
      </c>
      <c r="F75" s="217">
        <f>Input!D92</f>
        <v>16000</v>
      </c>
      <c r="G75" s="281"/>
      <c r="H75" s="217">
        <f>F75</f>
        <v>16000</v>
      </c>
    </row>
    <row r="76" spans="1:10" s="182" customFormat="1" x14ac:dyDescent="0.25">
      <c r="A76" s="189"/>
      <c r="C76" s="212" t="s">
        <v>1083</v>
      </c>
      <c r="F76" s="217">
        <f>Input!D93</f>
        <v>16000</v>
      </c>
      <c r="G76" s="281"/>
      <c r="H76" s="217">
        <f>F76</f>
        <v>16000</v>
      </c>
    </row>
    <row r="77" spans="1:10" s="182" customFormat="1" ht="3" customHeight="1" x14ac:dyDescent="0.25">
      <c r="A77" s="189"/>
      <c r="F77" s="193"/>
    </row>
    <row r="78" spans="1:10" s="182" customFormat="1" x14ac:dyDescent="0.25">
      <c r="A78" s="189"/>
      <c r="C78" s="278" t="s">
        <v>1000</v>
      </c>
      <c r="D78" s="278"/>
      <c r="E78" s="278"/>
      <c r="F78" s="273">
        <f>Input!D95</f>
        <v>0</v>
      </c>
      <c r="G78" s="278"/>
      <c r="H78" s="273">
        <f>F78</f>
        <v>0</v>
      </c>
    </row>
    <row r="79" spans="1:10" s="182" customFormat="1" x14ac:dyDescent="0.25">
      <c r="A79" s="189"/>
      <c r="C79" s="212" t="s">
        <v>1134</v>
      </c>
      <c r="F79" s="217">
        <f>Input!D96</f>
        <v>0</v>
      </c>
      <c r="G79" s="281"/>
      <c r="H79" s="217">
        <f>F79</f>
        <v>0</v>
      </c>
    </row>
    <row r="80" spans="1:10" s="182" customFormat="1" x14ac:dyDescent="0.25">
      <c r="A80" s="189"/>
      <c r="C80" s="212" t="s">
        <v>1135</v>
      </c>
      <c r="F80" s="217">
        <f>Input!D97</f>
        <v>0</v>
      </c>
      <c r="G80" s="281"/>
      <c r="H80" s="217">
        <f>F80</f>
        <v>0</v>
      </c>
    </row>
    <row r="81" spans="1:11" s="182" customFormat="1" ht="3" customHeight="1" x14ac:dyDescent="0.25">
      <c r="A81" s="189"/>
      <c r="F81" s="193"/>
    </row>
    <row r="82" spans="1:11" s="182" customFormat="1" x14ac:dyDescent="0.25">
      <c r="A82" s="189"/>
      <c r="C82" s="213" t="s">
        <v>65</v>
      </c>
      <c r="D82" s="213"/>
      <c r="E82" s="213"/>
      <c r="F82" s="214">
        <f>SUM(F72+F74+F78)</f>
        <v>167235.36581229066</v>
      </c>
      <c r="G82" s="214"/>
      <c r="H82" s="214">
        <f>SUM(H72+H74+H78)</f>
        <v>155619.38293580269</v>
      </c>
    </row>
    <row r="83" spans="1:11" ht="12" thickBot="1" x14ac:dyDescent="0.3">
      <c r="E83" s="158"/>
      <c r="F83" s="158"/>
      <c r="G83" s="158"/>
    </row>
    <row r="84" spans="1:11" ht="12.6" thickTop="1" thickBot="1" x14ac:dyDescent="0.3">
      <c r="C84" s="171" t="s">
        <v>1128</v>
      </c>
      <c r="D84" s="279"/>
      <c r="E84" s="287"/>
      <c r="F84" s="288"/>
      <c r="G84" s="287"/>
      <c r="H84" s="157"/>
    </row>
    <row r="85" spans="1:11" ht="8.4" customHeight="1" thickTop="1" x14ac:dyDescent="0.25">
      <c r="E85" s="154"/>
      <c r="F85" s="154"/>
      <c r="G85" s="154"/>
    </row>
    <row r="86" spans="1:11" x14ac:dyDescent="0.25">
      <c r="F86" s="280" t="s">
        <v>1079</v>
      </c>
      <c r="H86" s="280" t="s">
        <v>62</v>
      </c>
    </row>
    <row r="87" spans="1:11" ht="3" customHeight="1" x14ac:dyDescent="0.25"/>
    <row r="88" spans="1:11" x14ac:dyDescent="0.25">
      <c r="C88" s="146" t="s">
        <v>1080</v>
      </c>
      <c r="D88" s="146"/>
      <c r="E88" s="375">
        <f>E90+E95</f>
        <v>5795730.0052716928</v>
      </c>
      <c r="F88" s="376"/>
      <c r="G88" s="375">
        <f>G90+G95</f>
        <v>5158768.8034454351</v>
      </c>
      <c r="H88" s="376"/>
    </row>
    <row r="89" spans="1:11" s="182" customFormat="1" ht="3" customHeight="1" x14ac:dyDescent="0.25">
      <c r="A89" s="189"/>
      <c r="C89" s="215"/>
      <c r="D89" s="215"/>
      <c r="E89" s="267"/>
      <c r="F89" s="267"/>
      <c r="G89" s="265"/>
      <c r="H89" s="266"/>
    </row>
    <row r="90" spans="1:11" s="182" customFormat="1" x14ac:dyDescent="0.25">
      <c r="A90" s="189"/>
      <c r="C90" s="278" t="s">
        <v>67</v>
      </c>
      <c r="D90" s="278"/>
      <c r="E90" s="391">
        <f>SUM(E91:E93)</f>
        <v>5707060.6338514276</v>
      </c>
      <c r="F90" s="392"/>
      <c r="G90" s="391">
        <f>SUM(G91:G93)</f>
        <v>5082107.551170106</v>
      </c>
      <c r="H90" s="392"/>
      <c r="I90" s="216"/>
    </row>
    <row r="91" spans="1:11" s="182" customFormat="1" x14ac:dyDescent="0.25">
      <c r="A91" s="189"/>
      <c r="C91" s="212" t="s">
        <v>68</v>
      </c>
      <c r="D91" s="212"/>
      <c r="E91" s="379">
        <f>G16</f>
        <v>145369.23870271741</v>
      </c>
      <c r="F91" s="380"/>
      <c r="G91" s="379">
        <f>E91</f>
        <v>145369.23870271741</v>
      </c>
      <c r="H91" s="380"/>
      <c r="I91" s="217"/>
      <c r="K91" s="218"/>
    </row>
    <row r="92" spans="1:11" s="182" customFormat="1" x14ac:dyDescent="0.25">
      <c r="A92" s="189"/>
      <c r="C92" s="212" t="s">
        <v>69</v>
      </c>
      <c r="D92" s="212"/>
      <c r="E92" s="379">
        <f>G24</f>
        <v>5561691.3951487103</v>
      </c>
      <c r="F92" s="380"/>
      <c r="G92" s="379">
        <f>IFERROR(Calculations!AN262,0)</f>
        <v>4936738.3124673888</v>
      </c>
      <c r="H92" s="380"/>
      <c r="I92" s="219"/>
    </row>
    <row r="93" spans="1:11" s="182" customFormat="1" x14ac:dyDescent="0.25">
      <c r="A93" s="189"/>
      <c r="C93" s="212" t="s">
        <v>1124</v>
      </c>
      <c r="D93" s="212"/>
      <c r="E93" s="379">
        <f>Calculations!BE260</f>
        <v>0</v>
      </c>
      <c r="F93" s="380"/>
      <c r="G93" s="379">
        <f>Calculations!BE261</f>
        <v>0</v>
      </c>
      <c r="H93" s="380"/>
      <c r="I93" s="217"/>
    </row>
    <row r="94" spans="1:11" s="182" customFormat="1" ht="3" customHeight="1" x14ac:dyDescent="0.25">
      <c r="A94" s="189"/>
      <c r="C94" s="211"/>
      <c r="D94" s="211"/>
      <c r="E94" s="270"/>
      <c r="F94" s="271"/>
      <c r="G94" s="270"/>
      <c r="H94" s="271"/>
      <c r="I94" s="217"/>
    </row>
    <row r="95" spans="1:11" s="182" customFormat="1" x14ac:dyDescent="0.25">
      <c r="A95" s="189"/>
      <c r="C95" s="278" t="s">
        <v>70</v>
      </c>
      <c r="D95" s="278"/>
      <c r="E95" s="391">
        <f>SUM(E96:E99)</f>
        <v>88669.371420265059</v>
      </c>
      <c r="F95" s="392"/>
      <c r="G95" s="391">
        <f>SUM(G96:G99)</f>
        <v>76661.252275328996</v>
      </c>
      <c r="H95" s="392"/>
      <c r="I95" s="220"/>
    </row>
    <row r="96" spans="1:11" s="182" customFormat="1" x14ac:dyDescent="0.25">
      <c r="A96" s="189"/>
      <c r="C96" s="212" t="s">
        <v>1066</v>
      </c>
      <c r="D96" s="212"/>
      <c r="E96" s="379">
        <f>Input!G153</f>
        <v>48719.946983305068</v>
      </c>
      <c r="F96" s="380"/>
      <c r="G96" s="379">
        <f>Input!G154</f>
        <v>41086.499417138235</v>
      </c>
      <c r="H96" s="380"/>
      <c r="I96" s="219"/>
    </row>
    <row r="97" spans="1:11" s="182" customFormat="1" x14ac:dyDescent="0.25">
      <c r="A97" s="189"/>
      <c r="C97" s="212" t="s">
        <v>1136</v>
      </c>
      <c r="D97" s="212"/>
      <c r="E97" s="379">
        <f>Calculations!C218</f>
        <v>1017.584670919022</v>
      </c>
      <c r="F97" s="380"/>
      <c r="G97" s="379">
        <f>E97</f>
        <v>1017.584670919022</v>
      </c>
      <c r="H97" s="380"/>
      <c r="I97" s="217"/>
    </row>
    <row r="98" spans="1:11" s="182" customFormat="1" x14ac:dyDescent="0.25">
      <c r="A98" s="189"/>
      <c r="C98" s="212" t="s">
        <v>1137</v>
      </c>
      <c r="D98" s="212"/>
      <c r="E98" s="379">
        <f>Calculations!AS260</f>
        <v>38931.839766040968</v>
      </c>
      <c r="F98" s="380"/>
      <c r="G98" s="379">
        <f>Calculations!AS262</f>
        <v>34557.168187271731</v>
      </c>
      <c r="H98" s="380"/>
      <c r="I98" s="219"/>
    </row>
    <row r="99" spans="1:11" s="182" customFormat="1" x14ac:dyDescent="0.25">
      <c r="A99" s="189"/>
      <c r="C99" s="212" t="s">
        <v>1123</v>
      </c>
      <c r="D99" s="212"/>
      <c r="E99" s="379">
        <f>Calculations!BD260</f>
        <v>0</v>
      </c>
      <c r="F99" s="380"/>
      <c r="G99" s="379">
        <f>Calculations!BD261</f>
        <v>0</v>
      </c>
      <c r="H99" s="380"/>
      <c r="I99" s="219"/>
    </row>
    <row r="100" spans="1:11" s="182" customFormat="1" ht="3" customHeight="1" x14ac:dyDescent="0.25">
      <c r="A100" s="189"/>
      <c r="C100" s="212"/>
      <c r="D100" s="212"/>
      <c r="E100" s="268"/>
      <c r="F100" s="269"/>
      <c r="G100" s="268"/>
      <c r="H100" s="269"/>
      <c r="I100" s="217"/>
    </row>
    <row r="101" spans="1:11" ht="14.4" customHeight="1" x14ac:dyDescent="0.25">
      <c r="C101" s="146" t="s">
        <v>71</v>
      </c>
      <c r="D101" s="146"/>
      <c r="E101" s="375">
        <f>E103</f>
        <v>296767.15296027425</v>
      </c>
      <c r="F101" s="376"/>
      <c r="G101" s="375">
        <f>G103</f>
        <v>264269.59266084561</v>
      </c>
      <c r="H101" s="376"/>
      <c r="I101" s="182"/>
    </row>
    <row r="102" spans="1:11" ht="3" customHeight="1" x14ac:dyDescent="0.25">
      <c r="C102" s="145"/>
      <c r="D102" s="145"/>
      <c r="E102" s="265"/>
      <c r="F102" s="265"/>
      <c r="G102" s="265"/>
      <c r="H102" s="266"/>
    </row>
    <row r="103" spans="1:11" s="182" customFormat="1" x14ac:dyDescent="0.25">
      <c r="A103" s="189"/>
      <c r="C103" s="278" t="s">
        <v>70</v>
      </c>
      <c r="D103" s="278"/>
      <c r="E103" s="391">
        <f>SUM(E104:E107)</f>
        <v>296767.15296027425</v>
      </c>
      <c r="F103" s="392"/>
      <c r="G103" s="391">
        <f>SUM(G104:G107)</f>
        <v>264269.59266084561</v>
      </c>
      <c r="H103" s="392"/>
      <c r="I103" s="216"/>
    </row>
    <row r="104" spans="1:11" s="182" customFormat="1" x14ac:dyDescent="0.25">
      <c r="A104" s="189"/>
      <c r="C104" s="212" t="s">
        <v>72</v>
      </c>
      <c r="E104" s="379">
        <f>G16*Calculations!AU206</f>
        <v>6541.6157416222832</v>
      </c>
      <c r="F104" s="380"/>
      <c r="G104" s="379">
        <f>E104</f>
        <v>6541.6157416222832</v>
      </c>
      <c r="H104" s="380"/>
      <c r="I104" s="193"/>
    </row>
    <row r="105" spans="1:11" s="182" customFormat="1" x14ac:dyDescent="0.25">
      <c r="A105" s="189"/>
      <c r="C105" s="212" t="s">
        <v>73</v>
      </c>
      <c r="E105" s="379">
        <f>(Output!G24)*Calculations!AU206</f>
        <v>250276.11278169195</v>
      </c>
      <c r="F105" s="380"/>
      <c r="G105" s="379">
        <f>IFERROR(Calculations!AU262,0)</f>
        <v>222153.22406103255</v>
      </c>
      <c r="H105" s="380"/>
      <c r="I105" s="221"/>
    </row>
    <row r="106" spans="1:11" s="182" customFormat="1" x14ac:dyDescent="0.25">
      <c r="A106" s="189"/>
      <c r="C106" s="212" t="s">
        <v>1136</v>
      </c>
      <c r="E106" s="379">
        <f>Calculations!D218</f>
        <v>1017.584670919022</v>
      </c>
      <c r="F106" s="380"/>
      <c r="G106" s="379">
        <f>E106</f>
        <v>1017.584670919022</v>
      </c>
      <c r="H106" s="380"/>
      <c r="I106" s="193"/>
    </row>
    <row r="107" spans="1:11" s="182" customFormat="1" x14ac:dyDescent="0.25">
      <c r="A107" s="189"/>
      <c r="C107" s="212" t="s">
        <v>1137</v>
      </c>
      <c r="E107" s="379">
        <f>Calculations!AT260</f>
        <v>38931.839766040968</v>
      </c>
      <c r="F107" s="380"/>
      <c r="G107" s="379">
        <f>Calculations!AT262</f>
        <v>34557.168187271731</v>
      </c>
      <c r="H107" s="380"/>
      <c r="I107" s="221"/>
    </row>
    <row r="108" spans="1:11" ht="3" customHeight="1" x14ac:dyDescent="0.25">
      <c r="C108" s="149"/>
      <c r="E108" s="266"/>
      <c r="F108" s="266"/>
      <c r="G108" s="266"/>
      <c r="H108" s="266"/>
      <c r="I108" s="138"/>
    </row>
    <row r="109" spans="1:11" ht="14.4" customHeight="1" x14ac:dyDescent="0.25">
      <c r="C109" s="146" t="s">
        <v>74</v>
      </c>
      <c r="D109" s="147"/>
      <c r="E109" s="375">
        <f>E101+E88</f>
        <v>6092497.1582319671</v>
      </c>
      <c r="F109" s="376"/>
      <c r="G109" s="375">
        <f>G101+G88</f>
        <v>5423038.3961062804</v>
      </c>
      <c r="H109" s="376"/>
      <c r="I109" s="159"/>
      <c r="K109" s="150"/>
    </row>
    <row r="110" spans="1:11" ht="1.95" customHeight="1" x14ac:dyDescent="0.25"/>
    <row r="111" spans="1:11" ht="19.2" x14ac:dyDescent="0.45">
      <c r="C111" s="173" t="s">
        <v>75</v>
      </c>
      <c r="D111" s="174"/>
      <c r="E111" s="174"/>
      <c r="F111" s="174"/>
      <c r="G111" s="174"/>
      <c r="H111" s="174"/>
      <c r="I111" s="174"/>
    </row>
    <row r="112" spans="1:11" s="182" customFormat="1" ht="19.8" thickBot="1" x14ac:dyDescent="0.5">
      <c r="A112" s="189"/>
      <c r="C112" s="222"/>
      <c r="D112" s="222"/>
      <c r="E112" s="381" t="s">
        <v>76</v>
      </c>
      <c r="F112" s="382"/>
      <c r="G112" s="381" t="s">
        <v>77</v>
      </c>
      <c r="H112" s="382"/>
      <c r="I112" s="223" t="s">
        <v>78</v>
      </c>
      <c r="K112" s="218"/>
    </row>
    <row r="113" spans="1:10" s="182" customFormat="1" ht="19.2" x14ac:dyDescent="0.45">
      <c r="A113" s="189"/>
      <c r="C113" s="222"/>
      <c r="D113" s="224" t="s">
        <v>1077</v>
      </c>
      <c r="E113" s="383">
        <f>G88</f>
        <v>5158768.8034454351</v>
      </c>
      <c r="F113" s="384"/>
      <c r="G113" s="387">
        <f>H72+H75+H79</f>
        <v>139619.38293580269</v>
      </c>
      <c r="H113" s="388"/>
      <c r="I113" s="246">
        <f>ABS(IFERROR(E113/G113,0))</f>
        <v>36.948801054488612</v>
      </c>
      <c r="J113" s="201"/>
    </row>
    <row r="114" spans="1:10" s="182" customFormat="1" ht="19.8" thickBot="1" x14ac:dyDescent="0.5">
      <c r="A114" s="189"/>
      <c r="C114" s="222"/>
      <c r="D114" s="224" t="s">
        <v>1068</v>
      </c>
      <c r="E114" s="385">
        <f>G101</f>
        <v>264269.59266084561</v>
      </c>
      <c r="F114" s="386"/>
      <c r="G114" s="389">
        <f>H76+H80</f>
        <v>16000</v>
      </c>
      <c r="H114" s="390"/>
      <c r="I114" s="247">
        <f>ABS(IFERROR(E114/G114,0))</f>
        <v>16.51684954130285</v>
      </c>
      <c r="J114" s="201"/>
    </row>
    <row r="115" spans="1:10" ht="4.95" customHeight="1" x14ac:dyDescent="0.25">
      <c r="E115" s="154"/>
      <c r="F115" s="154"/>
      <c r="G115" s="154"/>
      <c r="H115" s="154"/>
      <c r="I115" s="154"/>
    </row>
    <row r="116" spans="1:10" ht="13.2" x14ac:dyDescent="0.3">
      <c r="C116" s="151" t="s">
        <v>79</v>
      </c>
      <c r="D116" s="152"/>
      <c r="E116" s="377">
        <f>SUM(E113:E114)</f>
        <v>5423038.3961062804</v>
      </c>
      <c r="F116" s="378"/>
      <c r="G116" s="377">
        <f>SUM(G113:G114)</f>
        <v>155619.38293580269</v>
      </c>
      <c r="H116" s="378"/>
      <c r="I116" s="153">
        <f>ABS(IFERROR(E116/G116,0))</f>
        <v>34.848090859886227</v>
      </c>
    </row>
    <row r="117" spans="1:10" s="182" customFormat="1" x14ac:dyDescent="0.25">
      <c r="A117" s="189"/>
      <c r="C117" s="182" t="s">
        <v>80</v>
      </c>
    </row>
    <row r="119" spans="1:10" ht="12" thickBot="1" x14ac:dyDescent="0.3">
      <c r="C119" s="406" t="s">
        <v>1098</v>
      </c>
      <c r="D119" s="406"/>
      <c r="E119" s="406"/>
      <c r="F119" s="406"/>
      <c r="G119" s="406"/>
      <c r="H119" s="406"/>
      <c r="I119" s="406"/>
    </row>
    <row r="120" spans="1:10" x14ac:dyDescent="0.25">
      <c r="B120" s="155"/>
      <c r="C120" s="393" t="str">
        <f>Input!B211</f>
        <v>This is a good project.</v>
      </c>
      <c r="D120" s="394"/>
      <c r="E120" s="394"/>
      <c r="F120" s="394"/>
      <c r="G120" s="394"/>
      <c r="H120" s="394"/>
      <c r="I120" s="395"/>
      <c r="J120" s="157"/>
    </row>
    <row r="121" spans="1:10" x14ac:dyDescent="0.25">
      <c r="B121" s="155"/>
      <c r="C121" s="396"/>
      <c r="D121" s="397"/>
      <c r="E121" s="397"/>
      <c r="F121" s="397"/>
      <c r="G121" s="397"/>
      <c r="H121" s="397"/>
      <c r="I121" s="398"/>
      <c r="J121" s="157"/>
    </row>
    <row r="122" spans="1:10" x14ac:dyDescent="0.25">
      <c r="B122" s="155"/>
      <c r="C122" s="396"/>
      <c r="D122" s="397"/>
      <c r="E122" s="397"/>
      <c r="F122" s="397"/>
      <c r="G122" s="397"/>
      <c r="H122" s="397"/>
      <c r="I122" s="398"/>
      <c r="J122" s="157"/>
    </row>
    <row r="123" spans="1:10" x14ac:dyDescent="0.25">
      <c r="B123" s="155"/>
      <c r="C123" s="396"/>
      <c r="D123" s="397"/>
      <c r="E123" s="397"/>
      <c r="F123" s="397"/>
      <c r="G123" s="397"/>
      <c r="H123" s="397"/>
      <c r="I123" s="398"/>
      <c r="J123" s="157"/>
    </row>
    <row r="124" spans="1:10" x14ac:dyDescent="0.25">
      <c r="B124" s="155"/>
      <c r="C124" s="396"/>
      <c r="D124" s="397"/>
      <c r="E124" s="397"/>
      <c r="F124" s="397"/>
      <c r="G124" s="397"/>
      <c r="H124" s="397"/>
      <c r="I124" s="398"/>
      <c r="J124" s="157"/>
    </row>
    <row r="125" spans="1:10" ht="12" thickBot="1" x14ac:dyDescent="0.3">
      <c r="B125" s="155"/>
      <c r="C125" s="399"/>
      <c r="D125" s="400"/>
      <c r="E125" s="400"/>
      <c r="F125" s="400"/>
      <c r="G125" s="400"/>
      <c r="H125" s="400"/>
      <c r="I125" s="401"/>
      <c r="J125" s="157"/>
    </row>
    <row r="126" spans="1:10" x14ac:dyDescent="0.25">
      <c r="C126" s="154" t="s">
        <v>1129</v>
      </c>
      <c r="D126" s="154"/>
      <c r="E126" s="154"/>
      <c r="G126" s="154" t="str">
        <f>Input!F219</f>
        <v>Yes</v>
      </c>
      <c r="H126" s="154"/>
      <c r="I126" s="154"/>
    </row>
    <row r="127" spans="1:10" x14ac:dyDescent="0.25">
      <c r="C127" s="154"/>
      <c r="D127" s="154"/>
      <c r="E127" s="154"/>
      <c r="F127" s="154"/>
      <c r="G127" s="154"/>
      <c r="H127" s="154"/>
      <c r="I127" s="154"/>
    </row>
    <row r="128" spans="1:10" x14ac:dyDescent="0.25">
      <c r="C128" s="229" t="s">
        <v>1305</v>
      </c>
    </row>
  </sheetData>
  <sheetProtection algorithmName="SHA-512" hashValue="JcH1P3tD8SictrPNExrjjHiBW8ja0pEY72vOWTR0dui1kGks8wankbX/+DwBhzlwRgEKpDZ5McbjpEAKsE6WSA==" saltValue="9VazWTuN/Cuj23KJsOCquw==" spinCount="100000" sheet="1" objects="1" scenarios="1"/>
  <mergeCells count="59">
    <mergeCell ref="E93:F93"/>
    <mergeCell ref="G93:H93"/>
    <mergeCell ref="E99:F99"/>
    <mergeCell ref="G99:H99"/>
    <mergeCell ref="E95:F95"/>
    <mergeCell ref="G95:H95"/>
    <mergeCell ref="E96:F96"/>
    <mergeCell ref="G96:H96"/>
    <mergeCell ref="E97:F97"/>
    <mergeCell ref="G97:H97"/>
    <mergeCell ref="E98:F98"/>
    <mergeCell ref="G98:H98"/>
    <mergeCell ref="T5:V5"/>
    <mergeCell ref="D5:G5"/>
    <mergeCell ref="D6:G6"/>
    <mergeCell ref="D7:G7"/>
    <mergeCell ref="G48:H48"/>
    <mergeCell ref="C120:I125"/>
    <mergeCell ref="Q11:S11"/>
    <mergeCell ref="C9:D9"/>
    <mergeCell ref="C66:D67"/>
    <mergeCell ref="P7:R7"/>
    <mergeCell ref="C119:I119"/>
    <mergeCell ref="H19:J19"/>
    <mergeCell ref="H20:J20"/>
    <mergeCell ref="H21:J21"/>
    <mergeCell ref="H22:J22"/>
    <mergeCell ref="H23:J23"/>
    <mergeCell ref="H24:J24"/>
    <mergeCell ref="E112:F112"/>
    <mergeCell ref="E88:F88"/>
    <mergeCell ref="G88:H88"/>
    <mergeCell ref="E90:F90"/>
    <mergeCell ref="G90:H90"/>
    <mergeCell ref="E91:F91"/>
    <mergeCell ref="E92:F92"/>
    <mergeCell ref="G91:H91"/>
    <mergeCell ref="G92:H92"/>
    <mergeCell ref="G104:H104"/>
    <mergeCell ref="G105:H105"/>
    <mergeCell ref="G106:H106"/>
    <mergeCell ref="E101:F101"/>
    <mergeCell ref="G101:H101"/>
    <mergeCell ref="E103:F103"/>
    <mergeCell ref="G103:H103"/>
    <mergeCell ref="E104:F104"/>
    <mergeCell ref="G109:H109"/>
    <mergeCell ref="E109:F109"/>
    <mergeCell ref="E116:F116"/>
    <mergeCell ref="G116:H116"/>
    <mergeCell ref="E105:F105"/>
    <mergeCell ref="E106:F106"/>
    <mergeCell ref="E107:F107"/>
    <mergeCell ref="G112:H112"/>
    <mergeCell ref="E113:F113"/>
    <mergeCell ref="E114:F114"/>
    <mergeCell ref="G113:H113"/>
    <mergeCell ref="G114:H114"/>
    <mergeCell ref="G107:H107"/>
  </mergeCells>
  <printOptions horizontalCentered="1" verticalCentered="1" gridLines="1"/>
  <pageMargins left="0.25" right="0.25" top="0.75" bottom="0.75" header="0.3" footer="0.3"/>
  <pageSetup scale="90" fitToHeight="2" orientation="portrait" r:id="rId1"/>
  <rowBreaks count="1" manualBreakCount="1">
    <brk id="64" min="1" max="10" man="1"/>
  </rowBreaks>
  <ignoredErrors>
    <ignoredError sqref="G10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195AB-0BB4-49EF-A207-52D18CECE038}">
  <dimension ref="B2:F6"/>
  <sheetViews>
    <sheetView workbookViewId="0">
      <selection activeCell="E18" sqref="E18"/>
    </sheetView>
  </sheetViews>
  <sheetFormatPr defaultColWidth="8.88671875" defaultRowHeight="14.4" x14ac:dyDescent="0.3"/>
  <cols>
    <col min="1" max="1" width="8.88671875" style="258"/>
    <col min="2" max="2" width="12.33203125" style="258" customWidth="1"/>
    <col min="3" max="16384" width="8.88671875" style="258"/>
  </cols>
  <sheetData>
    <row r="2" spans="2:6" ht="20.399999999999999" x14ac:dyDescent="0.3">
      <c r="B2" s="231" t="str">
        <f>Input!C2</f>
        <v>Wyoming County Industrial Development Agency</v>
      </c>
      <c r="C2" s="137"/>
      <c r="D2" s="137"/>
      <c r="E2" s="137"/>
      <c r="F2" s="137"/>
    </row>
    <row r="3" spans="2:6" ht="20.399999999999999" x14ac:dyDescent="0.3">
      <c r="B3" s="231" t="s">
        <v>1142</v>
      </c>
      <c r="C3" s="137"/>
      <c r="D3" s="137"/>
      <c r="E3" s="137"/>
      <c r="F3" s="137"/>
    </row>
    <row r="4" spans="2:6" ht="16.8" x14ac:dyDescent="0.4">
      <c r="B4" s="180" t="s">
        <v>29</v>
      </c>
      <c r="C4" s="425">
        <f>Input!C3</f>
        <v>45502</v>
      </c>
      <c r="D4" s="425"/>
      <c r="E4" s="425"/>
      <c r="F4" s="425"/>
    </row>
    <row r="5" spans="2:6" ht="16.8" x14ac:dyDescent="0.4">
      <c r="B5" s="180" t="s">
        <v>30</v>
      </c>
      <c r="C5" s="426" t="str">
        <f>Input!C4</f>
        <v>TPI Arcade, Inc.</v>
      </c>
      <c r="D5" s="426"/>
      <c r="E5" s="426"/>
      <c r="F5" s="426"/>
    </row>
    <row r="6" spans="2:6" ht="16.8" x14ac:dyDescent="0.4">
      <c r="B6" s="180" t="s">
        <v>31</v>
      </c>
      <c r="C6" s="426" t="str">
        <f>Input!C5</f>
        <v>7888 Route 98 Arcade, New York 14009</v>
      </c>
      <c r="D6" s="426"/>
      <c r="E6" s="426"/>
      <c r="F6" s="426"/>
    </row>
  </sheetData>
  <sheetProtection algorithmName="SHA-512" hashValue="boSFrlQIsq8c9g7YIbjsPiKGSyRGyICdLTD7W4YvXvV/rwVZRurPWi2iBYp8fOotLvNvjuEMLEgBHw2af1Vvvw==" saltValue="b6mPhh0Z22Kwf+ki0rpDaw==" spinCount="100000" sheet="1" objects="1" scenarios="1"/>
  <mergeCells count="3">
    <mergeCell ref="C4:F4"/>
    <mergeCell ref="C5:F5"/>
    <mergeCell ref="C6:F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7C49-B52D-4700-B4A1-53C65CA584C9}">
  <sheetPr>
    <tabColor theme="1"/>
  </sheetPr>
  <dimension ref="B3:BF264"/>
  <sheetViews>
    <sheetView showGridLines="0" topLeftCell="AL208" zoomScaleNormal="100" workbookViewId="0">
      <selection activeCell="AY209" sqref="AY209"/>
    </sheetView>
  </sheetViews>
  <sheetFormatPr defaultRowHeight="14.4" x14ac:dyDescent="0.3"/>
  <cols>
    <col min="2" max="2" width="23" customWidth="1"/>
    <col min="3" max="3" width="12.44140625" bestFit="1" customWidth="1"/>
    <col min="4" max="4" width="13.5546875" bestFit="1" customWidth="1"/>
    <col min="5" max="5" width="11.6640625" bestFit="1" customWidth="1"/>
    <col min="6" max="6" width="12.44140625" bestFit="1" customWidth="1"/>
    <col min="7" max="7" width="12.88671875" customWidth="1"/>
    <col min="8" max="8" width="12.44140625" bestFit="1" customWidth="1"/>
    <col min="9" max="9" width="18.33203125" bestFit="1" customWidth="1"/>
    <col min="10" max="10" width="12" bestFit="1" customWidth="1"/>
    <col min="11" max="11" width="13.5546875" bestFit="1" customWidth="1"/>
    <col min="12" max="12" width="12.44140625" bestFit="1" customWidth="1"/>
    <col min="13" max="13" width="11.5546875" bestFit="1" customWidth="1"/>
    <col min="14" max="14" width="12.33203125" bestFit="1" customWidth="1"/>
    <col min="15" max="15" width="16.44140625" customWidth="1"/>
    <col min="16" max="16" width="18.33203125" bestFit="1" customWidth="1"/>
    <col min="17" max="17" width="11" customWidth="1"/>
    <col min="18" max="18" width="11" bestFit="1" customWidth="1"/>
    <col min="19" max="19" width="11.33203125" bestFit="1" customWidth="1"/>
    <col min="20" max="20" width="12.5546875" customWidth="1"/>
    <col min="21" max="21" width="15" bestFit="1" customWidth="1"/>
    <col min="22" max="22" width="12.6640625" customWidth="1"/>
    <col min="23" max="23" width="16.33203125" customWidth="1"/>
    <col min="24" max="24" width="13.5546875" bestFit="1" customWidth="1"/>
    <col min="25" max="25" width="11.5546875" customWidth="1"/>
    <col min="26" max="26" width="16.33203125" bestFit="1" customWidth="1"/>
    <col min="27" max="28" width="15" bestFit="1" customWidth="1"/>
    <col min="29" max="29" width="16.109375" bestFit="1" customWidth="1"/>
    <col min="30" max="30" width="19.33203125" customWidth="1"/>
    <col min="31" max="31" width="13.5546875" bestFit="1" customWidth="1"/>
    <col min="32" max="32" width="12.33203125" customWidth="1"/>
    <col min="33" max="33" width="13.33203125" customWidth="1"/>
    <col min="34" max="34" width="12.109375" customWidth="1"/>
    <col min="35" max="35" width="12.88671875" customWidth="1"/>
    <col min="36" max="36" width="11.88671875" customWidth="1"/>
    <col min="37" max="37" width="22.33203125" customWidth="1"/>
    <col min="38" max="38" width="13.5546875" bestFit="1" customWidth="1"/>
    <col min="39" max="39" width="14.6640625" bestFit="1" customWidth="1"/>
    <col min="40" max="40" width="15.109375" bestFit="1" customWidth="1"/>
    <col min="41" max="41" width="12" bestFit="1" customWidth="1"/>
    <col min="42" max="43" width="13.5546875" bestFit="1" customWidth="1"/>
    <col min="44" max="44" width="12.109375" customWidth="1"/>
    <col min="45" max="46" width="10.88671875" bestFit="1" customWidth="1"/>
    <col min="47" max="47" width="16" customWidth="1"/>
    <col min="48" max="48" width="14.5546875" customWidth="1"/>
    <col min="49" max="49" width="17.109375" customWidth="1"/>
    <col min="50" max="50" width="17.44140625" customWidth="1"/>
    <col min="51" max="51" width="15.6640625" customWidth="1"/>
    <col min="52" max="52" width="14.88671875" customWidth="1"/>
    <col min="56" max="56" width="11" bestFit="1" customWidth="1"/>
    <col min="57" max="57" width="10.6640625" bestFit="1" customWidth="1"/>
    <col min="58" max="58" width="10.5546875" bestFit="1" customWidth="1"/>
    <col min="66" max="66" width="11.33203125" bestFit="1" customWidth="1"/>
  </cols>
  <sheetData>
    <row r="3" spans="2:11" x14ac:dyDescent="0.3">
      <c r="B3" t="s">
        <v>25</v>
      </c>
    </row>
    <row r="4" spans="2:11" ht="15" thickBot="1" x14ac:dyDescent="0.35"/>
    <row r="5" spans="2:11" ht="15.6" thickTop="1" thickBot="1" x14ac:dyDescent="0.35">
      <c r="B5" t="s">
        <v>34</v>
      </c>
      <c r="C5" t="s">
        <v>35</v>
      </c>
      <c r="H5" s="134" t="s">
        <v>63</v>
      </c>
      <c r="I5" s="134"/>
      <c r="J5" s="135">
        <f>Input!G92</f>
        <v>0.02</v>
      </c>
      <c r="K5" s="127"/>
    </row>
    <row r="6" spans="2:11" ht="15.6" thickTop="1" thickBot="1" x14ac:dyDescent="0.35">
      <c r="B6" s="2" t="s">
        <v>26</v>
      </c>
      <c r="C6" s="2">
        <v>236210</v>
      </c>
      <c r="H6" s="134"/>
      <c r="I6" s="134"/>
      <c r="J6" s="134"/>
    </row>
    <row r="7" spans="2:11" ht="15.6" thickTop="1" thickBot="1" x14ac:dyDescent="0.35">
      <c r="B7" s="2" t="s">
        <v>27</v>
      </c>
      <c r="C7" s="2">
        <v>236220</v>
      </c>
      <c r="H7" s="134" t="s">
        <v>64</v>
      </c>
      <c r="I7" s="134"/>
      <c r="J7" s="135">
        <f>Input!G94</f>
        <v>0.02</v>
      </c>
      <c r="K7" s="127"/>
    </row>
    <row r="8" spans="2:11" ht="15.6" thickTop="1" thickBot="1" x14ac:dyDescent="0.35">
      <c r="B8" s="2" t="s">
        <v>28</v>
      </c>
      <c r="C8" s="2">
        <v>236116</v>
      </c>
    </row>
    <row r="9" spans="2:11" ht="15.6" thickTop="1" thickBot="1" x14ac:dyDescent="0.35">
      <c r="B9" s="2" t="s">
        <v>146</v>
      </c>
      <c r="C9" s="2">
        <v>236115</v>
      </c>
    </row>
    <row r="10" spans="2:11" ht="15.6" thickTop="1" thickBot="1" x14ac:dyDescent="0.35">
      <c r="B10" s="2" t="s">
        <v>148</v>
      </c>
      <c r="C10" s="2">
        <v>236117</v>
      </c>
    </row>
    <row r="11" spans="2:11" ht="15.6" thickTop="1" thickBot="1" x14ac:dyDescent="0.35">
      <c r="B11" s="2" t="s">
        <v>149</v>
      </c>
      <c r="C11" s="2">
        <v>236118</v>
      </c>
    </row>
    <row r="12" spans="2:11" ht="15.6" thickTop="1" thickBot="1" x14ac:dyDescent="0.35">
      <c r="B12" s="2" t="s">
        <v>150</v>
      </c>
      <c r="C12" s="2">
        <v>237110</v>
      </c>
    </row>
    <row r="13" spans="2:11" ht="15.6" thickTop="1" thickBot="1" x14ac:dyDescent="0.35">
      <c r="B13" s="2" t="s">
        <v>151</v>
      </c>
      <c r="C13" s="2">
        <v>237120</v>
      </c>
    </row>
    <row r="14" spans="2:11" ht="15.6" thickTop="1" thickBot="1" x14ac:dyDescent="0.35">
      <c r="B14" s="2" t="s">
        <v>152</v>
      </c>
      <c r="C14" s="2">
        <v>237130</v>
      </c>
    </row>
    <row r="15" spans="2:11" ht="15.6" thickTop="1" thickBot="1" x14ac:dyDescent="0.35">
      <c r="B15" s="2" t="s">
        <v>153</v>
      </c>
      <c r="C15" s="2">
        <v>237210</v>
      </c>
    </row>
    <row r="16" spans="2:11" ht="15.6" thickTop="1" thickBot="1" x14ac:dyDescent="0.35">
      <c r="B16" s="2" t="s">
        <v>154</v>
      </c>
      <c r="C16" s="2">
        <v>237310</v>
      </c>
    </row>
    <row r="17" spans="2:47" ht="15.6" thickTop="1" thickBot="1" x14ac:dyDescent="0.35">
      <c r="B17" s="2" t="s">
        <v>155</v>
      </c>
      <c r="C17" s="2">
        <v>237990</v>
      </c>
    </row>
    <row r="18" spans="2:47" ht="15.6" thickTop="1" thickBot="1" x14ac:dyDescent="0.35">
      <c r="B18" s="2" t="s">
        <v>986</v>
      </c>
      <c r="C18" s="2"/>
      <c r="E18" t="s">
        <v>66</v>
      </c>
    </row>
    <row r="19" spans="2:47" ht="15" thickTop="1" x14ac:dyDescent="0.3"/>
    <row r="21" spans="2:47" ht="16.8" x14ac:dyDescent="0.3">
      <c r="B21" s="427" t="s">
        <v>992</v>
      </c>
      <c r="C21" s="427"/>
      <c r="D21" s="427"/>
      <c r="E21" s="427"/>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row>
    <row r="22" spans="2:47" ht="16.8" x14ac:dyDescent="0.3">
      <c r="B22" s="23"/>
      <c r="C22" s="23"/>
      <c r="D22" s="23"/>
      <c r="E22" s="23"/>
    </row>
    <row r="23" spans="2:47" ht="16.8" x14ac:dyDescent="0.4">
      <c r="B23" s="23" t="s">
        <v>983</v>
      </c>
      <c r="C23" s="23"/>
      <c r="D23" s="23"/>
      <c r="E23" s="23"/>
      <c r="I23" s="23" t="s">
        <v>984</v>
      </c>
      <c r="J23" s="23"/>
      <c r="K23" s="23"/>
      <c r="L23" s="23"/>
      <c r="P23" s="23" t="s">
        <v>988</v>
      </c>
      <c r="Q23" s="23"/>
      <c r="R23" s="23"/>
      <c r="S23" s="23"/>
      <c r="X23" s="1"/>
      <c r="Y23" s="1" t="s">
        <v>85</v>
      </c>
      <c r="Z23" s="1" t="s">
        <v>86</v>
      </c>
      <c r="AA23" s="1" t="s">
        <v>88</v>
      </c>
      <c r="AB23" s="1" t="s">
        <v>89</v>
      </c>
      <c r="AC23" s="1" t="s">
        <v>1005</v>
      </c>
      <c r="AD23" s="1" t="s">
        <v>83</v>
      </c>
      <c r="AE23" s="1"/>
    </row>
    <row r="24" spans="2:47" ht="16.8" x14ac:dyDescent="0.4">
      <c r="B24" s="1"/>
      <c r="C24" s="20" t="s">
        <v>979</v>
      </c>
      <c r="D24" s="1" t="s">
        <v>15</v>
      </c>
      <c r="E24" s="1" t="s">
        <v>16</v>
      </c>
      <c r="F24" s="1" t="s">
        <v>978</v>
      </c>
      <c r="G24" s="1" t="s">
        <v>17</v>
      </c>
      <c r="I24" s="1"/>
      <c r="J24" s="20" t="s">
        <v>979</v>
      </c>
      <c r="K24" s="1" t="s">
        <v>15</v>
      </c>
      <c r="L24" s="1" t="s">
        <v>16</v>
      </c>
      <c r="M24" s="1" t="s">
        <v>978</v>
      </c>
      <c r="N24" s="1" t="s">
        <v>17</v>
      </c>
      <c r="P24" s="1"/>
      <c r="Q24" s="20" t="s">
        <v>979</v>
      </c>
      <c r="R24" s="1" t="s">
        <v>15</v>
      </c>
      <c r="S24" s="1" t="s">
        <v>16</v>
      </c>
      <c r="T24" s="1" t="s">
        <v>978</v>
      </c>
      <c r="U24" s="1" t="s">
        <v>17</v>
      </c>
      <c r="X24" s="55" t="s">
        <v>1002</v>
      </c>
      <c r="Y24" s="56">
        <f>F33</f>
        <v>1.632773552229603</v>
      </c>
      <c r="Z24" s="56">
        <f>G33</f>
        <v>0.47680206162894534</v>
      </c>
      <c r="AA24" s="57">
        <f>F34</f>
        <v>121567.22901751829</v>
      </c>
      <c r="AB24" s="57">
        <f>G34</f>
        <v>23802.00968519914</v>
      </c>
      <c r="AC24" s="57">
        <f>F35</f>
        <v>402750</v>
      </c>
      <c r="AD24" s="57">
        <f>G35</f>
        <v>100838.59881272189</v>
      </c>
      <c r="AE24" s="1"/>
    </row>
    <row r="25" spans="2:47" ht="16.8" x14ac:dyDescent="0.4">
      <c r="B25" s="1" t="s">
        <v>14</v>
      </c>
      <c r="C25" s="17">
        <f>C27*C30</f>
        <v>1.632773552229603</v>
      </c>
      <c r="D25" s="18">
        <f>$C$25*C38</f>
        <v>0.17102401018105964</v>
      </c>
      <c r="E25" s="136">
        <f>$C$25*C39</f>
        <v>5.0011794924594594E-2</v>
      </c>
      <c r="F25" s="136">
        <f>$C$25*C40</f>
        <v>0.2557662565232911</v>
      </c>
      <c r="G25" s="19">
        <f>SUM(C25:F25)</f>
        <v>2.1095756138585484</v>
      </c>
      <c r="H25" s="12"/>
      <c r="I25" s="1" t="s">
        <v>14</v>
      </c>
      <c r="J25" s="17" t="e">
        <f>J27*J30</f>
        <v>#N/A</v>
      </c>
      <c r="K25" s="18" t="e">
        <f>$J$25*J38</f>
        <v>#N/A</v>
      </c>
      <c r="L25" s="38" t="e">
        <f>$J$25*J39</f>
        <v>#N/A</v>
      </c>
      <c r="M25" s="38" t="e">
        <f>$J$25*J40</f>
        <v>#N/A</v>
      </c>
      <c r="N25" s="19" t="e">
        <f>SUM(J25:M25)</f>
        <v>#N/A</v>
      </c>
      <c r="P25" s="1" t="s">
        <v>14</v>
      </c>
      <c r="Q25" s="18" t="e">
        <f>Q27*Q30</f>
        <v>#N/A</v>
      </c>
      <c r="R25" s="38" t="e">
        <f>$Q$25*Q38</f>
        <v>#N/A</v>
      </c>
      <c r="S25" s="38" t="e">
        <f>$Q$25*Q39</f>
        <v>#N/A</v>
      </c>
      <c r="T25" s="38" t="e">
        <f>$Q$25*Q40</f>
        <v>#N/A</v>
      </c>
      <c r="U25" s="19" t="e">
        <f>SUM(Q25:T25)</f>
        <v>#N/A</v>
      </c>
      <c r="X25" s="55" t="s">
        <v>1003</v>
      </c>
      <c r="Y25" s="56" t="e">
        <f>M33</f>
        <v>#N/A</v>
      </c>
      <c r="Z25" s="56" t="e">
        <f>N33</f>
        <v>#N/A</v>
      </c>
      <c r="AA25" s="57" t="e">
        <f>M34</f>
        <v>#N/A</v>
      </c>
      <c r="AB25" s="57" t="e">
        <f>N34</f>
        <v>#N/A</v>
      </c>
      <c r="AC25" s="57">
        <f>M35</f>
        <v>0</v>
      </c>
      <c r="AD25" s="57" t="e">
        <f>N35</f>
        <v>#N/A</v>
      </c>
      <c r="AE25" s="1"/>
    </row>
    <row r="26" spans="2:47" ht="16.8" x14ac:dyDescent="0.4">
      <c r="B26" s="1" t="s">
        <v>23</v>
      </c>
      <c r="C26" s="15">
        <f>C27*C31</f>
        <v>121567.22901751829</v>
      </c>
      <c r="D26" s="15">
        <f>$C$26*C41</f>
        <v>9076.1412874803045</v>
      </c>
      <c r="E26" s="15">
        <f>$C$26*C42</f>
        <v>2330.9057967537628</v>
      </c>
      <c r="F26" s="15">
        <f>$C$26*C43</f>
        <v>12394.962600965073</v>
      </c>
      <c r="G26" s="24">
        <f>SUM(C26:F26)</f>
        <v>145369.23870271744</v>
      </c>
      <c r="H26" s="12"/>
      <c r="I26" s="1" t="s">
        <v>23</v>
      </c>
      <c r="J26" s="15" t="e">
        <f>J27*J31</f>
        <v>#N/A</v>
      </c>
      <c r="K26" s="15" t="e">
        <f>$J$26*J41</f>
        <v>#N/A</v>
      </c>
      <c r="L26" s="15" t="e">
        <f>$J$26*J42</f>
        <v>#N/A</v>
      </c>
      <c r="M26" s="15" t="e">
        <f>$J$26*J43</f>
        <v>#N/A</v>
      </c>
      <c r="N26" s="24" t="e">
        <f>SUM(J26:M26)</f>
        <v>#N/A</v>
      </c>
      <c r="P26" s="1" t="s">
        <v>23</v>
      </c>
      <c r="Q26" s="15" t="e">
        <f>Q27*Q31</f>
        <v>#N/A</v>
      </c>
      <c r="R26" s="15" t="e">
        <f>$Q$26*Q41</f>
        <v>#N/A</v>
      </c>
      <c r="S26" s="15" t="e">
        <f>$Q$26*Q42</f>
        <v>#N/A</v>
      </c>
      <c r="T26" s="15" t="e">
        <f>$Q$26*Q43</f>
        <v>#N/A</v>
      </c>
      <c r="U26" s="24" t="e">
        <f>SUM(Q26:T26)</f>
        <v>#N/A</v>
      </c>
      <c r="X26" s="55" t="s">
        <v>1004</v>
      </c>
      <c r="Y26" s="51" t="e">
        <f>T33</f>
        <v>#N/A</v>
      </c>
      <c r="Z26" s="51" t="e">
        <f>U33</f>
        <v>#N/A</v>
      </c>
      <c r="AA26" s="51" t="e">
        <f>T34</f>
        <v>#N/A</v>
      </c>
      <c r="AB26" s="51" t="e">
        <f>U34</f>
        <v>#N/A</v>
      </c>
      <c r="AC26" s="57">
        <f>T35</f>
        <v>0</v>
      </c>
      <c r="AD26" s="57" t="e">
        <f>U35</f>
        <v>#N/A</v>
      </c>
      <c r="AE26" s="1"/>
    </row>
    <row r="27" spans="2:47" ht="16.8" x14ac:dyDescent="0.4">
      <c r="B27" s="1" t="s">
        <v>22</v>
      </c>
      <c r="C27" s="14">
        <f>Input!G17</f>
        <v>402750</v>
      </c>
      <c r="D27" s="14">
        <f>$C$27*C35</f>
        <v>39310.621439560695</v>
      </c>
      <c r="E27" s="15">
        <f>$C$27*C36</f>
        <v>8489.7050900309605</v>
      </c>
      <c r="F27" s="16">
        <f>$C$27*C37</f>
        <v>53038.272283130231</v>
      </c>
      <c r="G27" s="24">
        <f>SUM(C27:F27)</f>
        <v>503588.59881272184</v>
      </c>
      <c r="H27" s="12"/>
      <c r="I27" s="1" t="s">
        <v>22</v>
      </c>
      <c r="J27" s="14">
        <f>Input!G18</f>
        <v>0</v>
      </c>
      <c r="K27" s="14" t="e">
        <f>$J$27*J35</f>
        <v>#N/A</v>
      </c>
      <c r="L27" s="15" t="e">
        <f>$J$27*J36</f>
        <v>#N/A</v>
      </c>
      <c r="M27" s="16" t="e">
        <f>$J$27*J37</f>
        <v>#N/A</v>
      </c>
      <c r="N27" s="24" t="e">
        <f>SUM(J27:M27)</f>
        <v>#N/A</v>
      </c>
      <c r="P27" s="1" t="s">
        <v>22</v>
      </c>
      <c r="Q27" s="14">
        <f>Input!G19</f>
        <v>0</v>
      </c>
      <c r="R27" s="14" t="e">
        <f>$Q$27*Q35</f>
        <v>#N/A</v>
      </c>
      <c r="S27" s="15" t="e">
        <f>$Q$27*Q36</f>
        <v>#N/A</v>
      </c>
      <c r="T27" s="16" t="e">
        <f>$Q$27*Q37</f>
        <v>#N/A</v>
      </c>
      <c r="U27" s="24" t="e">
        <f>SUM(Q27:T27)</f>
        <v>#N/A</v>
      </c>
      <c r="X27" s="55" t="s">
        <v>17</v>
      </c>
      <c r="Y27" s="58">
        <f>SUMIF(Y24:Y26,"&lt;&gt;#N/A")</f>
        <v>1.632773552229603</v>
      </c>
      <c r="Z27" s="51">
        <f>SUMIF(Z24:Z26,"&lt;&gt;#N/A")</f>
        <v>0.47680206162894534</v>
      </c>
      <c r="AA27" s="57">
        <f t="shared" ref="AA27:AD27" si="0">SUMIF(AA24:AA26,"&lt;&gt;#N/A")</f>
        <v>121567.22901751829</v>
      </c>
      <c r="AB27" s="53">
        <f t="shared" si="0"/>
        <v>23802.00968519914</v>
      </c>
      <c r="AC27" s="57">
        <f t="shared" si="0"/>
        <v>402750</v>
      </c>
      <c r="AD27" s="53">
        <f t="shared" si="0"/>
        <v>100838.59881272189</v>
      </c>
    </row>
    <row r="28" spans="2:47" x14ac:dyDescent="0.3">
      <c r="G28" s="21"/>
      <c r="N28" s="21"/>
      <c r="U28" s="21"/>
    </row>
    <row r="29" spans="2:47" ht="16.8" x14ac:dyDescent="0.4">
      <c r="B29" s="1" t="s">
        <v>32</v>
      </c>
      <c r="C29" s="13">
        <f>Input!E17</f>
        <v>236210</v>
      </c>
      <c r="I29" s="1" t="s">
        <v>32</v>
      </c>
      <c r="J29" s="13">
        <f>Input!E18</f>
        <v>0</v>
      </c>
      <c r="P29" s="1" t="s">
        <v>32</v>
      </c>
      <c r="Q29" s="13">
        <f>Input!E19</f>
        <v>0</v>
      </c>
      <c r="X29" s="1" t="s">
        <v>1006</v>
      </c>
    </row>
    <row r="30" spans="2:47" ht="16.8" x14ac:dyDescent="0.4">
      <c r="B30" s="1" t="s">
        <v>980</v>
      </c>
      <c r="C30" s="13">
        <f>VLOOKUP($C$29,Multipliers!A2:$T$948,16,FALSE)</f>
        <v>4.0540622029288713E-6</v>
      </c>
      <c r="I30" s="1" t="s">
        <v>980</v>
      </c>
      <c r="J30" s="13" t="e">
        <f>VLOOKUP($J$29,Multipliers!$A$2:$T$948,16,FALSE)</f>
        <v>#N/A</v>
      </c>
      <c r="P30" s="1" t="s">
        <v>980</v>
      </c>
      <c r="Q30" s="13" t="e">
        <f>VLOOKUP($Q$29,Multipliers!$A$2:$T$948,16,FALSE)</f>
        <v>#N/A</v>
      </c>
    </row>
    <row r="31" spans="2:47" ht="16.8" x14ac:dyDescent="0.4">
      <c r="B31" s="1" t="s">
        <v>981</v>
      </c>
      <c r="C31" s="13">
        <f>VLOOKUP($C$29,Multipliers!A3:$T$948,17,FALSE)</f>
        <v>0.30184290258849977</v>
      </c>
      <c r="I31" s="1" t="s">
        <v>981</v>
      </c>
      <c r="J31" s="13" t="e">
        <f>VLOOKUP($J$29,Multipliers!$A$2:$T$948,17,FALSE)</f>
        <v>#N/A</v>
      </c>
      <c r="P31" s="1" t="s">
        <v>981</v>
      </c>
      <c r="Q31" s="13" t="e">
        <f>VLOOKUP($Q$29,Multipliers!$A$2:$T$948,17,FALSE)</f>
        <v>#N/A</v>
      </c>
      <c r="X31" s="1" t="s">
        <v>15</v>
      </c>
      <c r="Y31" s="1" t="s">
        <v>16</v>
      </c>
      <c r="Z31" s="1" t="s">
        <v>17</v>
      </c>
      <c r="AA31" s="1"/>
    </row>
    <row r="32" spans="2:47" ht="16.8" x14ac:dyDescent="0.4">
      <c r="C32" s="21"/>
      <c r="E32" s="25"/>
      <c r="F32" s="25" t="s">
        <v>15</v>
      </c>
      <c r="G32" s="25" t="s">
        <v>16</v>
      </c>
      <c r="J32" s="21"/>
      <c r="L32" s="25"/>
      <c r="M32" s="25" t="s">
        <v>15</v>
      </c>
      <c r="N32" s="25" t="s">
        <v>16</v>
      </c>
      <c r="Q32" s="21"/>
      <c r="S32" s="25"/>
      <c r="T32" s="25" t="s">
        <v>15</v>
      </c>
      <c r="U32" s="25" t="s">
        <v>16</v>
      </c>
      <c r="W32" t="s">
        <v>14</v>
      </c>
      <c r="X32" s="51">
        <f>Y27</f>
        <v>1.632773552229603</v>
      </c>
      <c r="Y32" s="51">
        <f>Z27</f>
        <v>0.47680206162894534</v>
      </c>
      <c r="Z32" s="52">
        <f>SUM(X32:Y32)</f>
        <v>2.1095756138585484</v>
      </c>
    </row>
    <row r="33" spans="2:52" ht="16.8" x14ac:dyDescent="0.4">
      <c r="B33" s="1" t="s">
        <v>982</v>
      </c>
      <c r="E33" s="26" t="s">
        <v>14</v>
      </c>
      <c r="F33" s="28">
        <f>C25</f>
        <v>1.632773552229603</v>
      </c>
      <c r="G33" s="28">
        <f>SUM(D25:F25)</f>
        <v>0.47680206162894534</v>
      </c>
      <c r="I33" s="1" t="s">
        <v>982</v>
      </c>
      <c r="L33" s="26" t="s">
        <v>14</v>
      </c>
      <c r="M33" s="28" t="e">
        <f>J25</f>
        <v>#N/A</v>
      </c>
      <c r="N33" s="28" t="e">
        <f>SUM(K25:M25)</f>
        <v>#N/A</v>
      </c>
      <c r="P33" s="1" t="s">
        <v>982</v>
      </c>
      <c r="S33" s="26" t="s">
        <v>14</v>
      </c>
      <c r="T33" s="28" t="e">
        <f>Q25</f>
        <v>#N/A</v>
      </c>
      <c r="U33" s="28" t="e">
        <f>SUM(R25:T25)</f>
        <v>#N/A</v>
      </c>
      <c r="W33" t="s">
        <v>23</v>
      </c>
      <c r="X33" s="53">
        <f>AA27</f>
        <v>121567.22901751829</v>
      </c>
      <c r="Y33" s="53">
        <f>AB27</f>
        <v>23802.00968519914</v>
      </c>
      <c r="Z33" s="54">
        <f>SUM(X33:Y33)</f>
        <v>145369.23870271741</v>
      </c>
    </row>
    <row r="34" spans="2:52" ht="16.8" x14ac:dyDescent="0.4">
      <c r="C34" s="22"/>
      <c r="E34" s="26" t="s">
        <v>23</v>
      </c>
      <c r="F34" s="29">
        <f t="shared" ref="F34:F35" si="1">C26</f>
        <v>121567.22901751829</v>
      </c>
      <c r="G34" s="29">
        <f t="shared" ref="G34:G35" si="2">SUM(D26:F26)</f>
        <v>23802.00968519914</v>
      </c>
      <c r="J34" s="22"/>
      <c r="L34" s="26" t="s">
        <v>23</v>
      </c>
      <c r="M34" s="29" t="e">
        <f t="shared" ref="M34:M35" si="3">J26</f>
        <v>#N/A</v>
      </c>
      <c r="N34" s="29" t="e">
        <f t="shared" ref="N34:N35" si="4">SUM(K26:M26)</f>
        <v>#N/A</v>
      </c>
      <c r="Q34" s="22"/>
      <c r="S34" s="26" t="s">
        <v>23</v>
      </c>
      <c r="T34" s="29" t="e">
        <f t="shared" ref="T34:T35" si="5">Q26</f>
        <v>#N/A</v>
      </c>
      <c r="U34" s="29" t="e">
        <f t="shared" ref="U34:U35" si="6">SUM(R26:T26)</f>
        <v>#N/A</v>
      </c>
      <c r="W34" t="s">
        <v>22</v>
      </c>
      <c r="X34" s="53">
        <f>AC27</f>
        <v>402750</v>
      </c>
      <c r="Y34" s="53">
        <f>AD27</f>
        <v>100838.59881272189</v>
      </c>
      <c r="Z34" s="54">
        <f>SUM(X34:Y34)</f>
        <v>503588.5988127219</v>
      </c>
    </row>
    <row r="35" spans="2:52" ht="16.8" x14ac:dyDescent="0.4">
      <c r="B35" s="1" t="s">
        <v>82</v>
      </c>
      <c r="C35" s="13">
        <f>VLOOKUP($C$29,Multipliers!$A$2:$T$948,3,FALSE)</f>
        <v>9.7605515678611282E-2</v>
      </c>
      <c r="E35" s="26" t="s">
        <v>22</v>
      </c>
      <c r="F35" s="29">
        <f t="shared" si="1"/>
        <v>402750</v>
      </c>
      <c r="G35" s="29">
        <f t="shared" si="2"/>
        <v>100838.59881272189</v>
      </c>
      <c r="I35" s="1" t="s">
        <v>82</v>
      </c>
      <c r="J35" s="13" t="e">
        <f>VLOOKUP($J$29,Multipliers!$A$2:$T$948,3,FALSE)</f>
        <v>#N/A</v>
      </c>
      <c r="L35" s="26" t="s">
        <v>22</v>
      </c>
      <c r="M35" s="29">
        <f t="shared" si="3"/>
        <v>0</v>
      </c>
      <c r="N35" s="29" t="e">
        <f t="shared" si="4"/>
        <v>#N/A</v>
      </c>
      <c r="P35" s="1" t="s">
        <v>82</v>
      </c>
      <c r="Q35" s="13" t="e">
        <f>VLOOKUP($Q$29,Multipliers!$A$2:$T$948,3,FALSE)</f>
        <v>#N/A</v>
      </c>
      <c r="S35" s="26" t="s">
        <v>22</v>
      </c>
      <c r="T35" s="29">
        <f t="shared" si="5"/>
        <v>0</v>
      </c>
      <c r="U35" s="29" t="e">
        <f t="shared" si="6"/>
        <v>#N/A</v>
      </c>
    </row>
    <row r="36" spans="2:52" ht="16.8" x14ac:dyDescent="0.4">
      <c r="B36" s="1" t="s">
        <v>83</v>
      </c>
      <c r="C36" s="13">
        <f>VLOOKUP($C$29,Multipliers!$A$2:$T$948,4,FALSE)</f>
        <v>2.1079342247128392E-2</v>
      </c>
      <c r="I36" s="1" t="s">
        <v>83</v>
      </c>
      <c r="J36" s="13" t="e">
        <f>VLOOKUP($J$29,Multipliers!$A$2:$T$948,4,FALSE)</f>
        <v>#N/A</v>
      </c>
      <c r="P36" s="1" t="s">
        <v>83</v>
      </c>
      <c r="Q36" s="13" t="e">
        <f>VLOOKUP($Q$29,Multipliers!$A$2:$T$948,4,FALSE)</f>
        <v>#N/A</v>
      </c>
    </row>
    <row r="37" spans="2:52" ht="16.8" x14ac:dyDescent="0.4">
      <c r="B37" s="1" t="s">
        <v>84</v>
      </c>
      <c r="C37" s="13">
        <f>VLOOKUP($C$29,Multipliers!$A$2:$T$948,5,FALSE)</f>
        <v>0.13169030982775973</v>
      </c>
      <c r="I37" s="1" t="s">
        <v>84</v>
      </c>
      <c r="J37" s="13" t="e">
        <f>VLOOKUP($J$29,Multipliers!$A$2:$T$948,5,FALSE)</f>
        <v>#N/A</v>
      </c>
      <c r="P37" s="1" t="s">
        <v>84</v>
      </c>
      <c r="Q37" s="13" t="e">
        <f>VLOOKUP($Q$29,Multipliers!$A$2:$T$948,5,FALSE)</f>
        <v>#N/A</v>
      </c>
    </row>
    <row r="38" spans="2:52" ht="16.8" x14ac:dyDescent="0.4">
      <c r="B38" s="1" t="s">
        <v>85</v>
      </c>
      <c r="C38" s="13">
        <f>VLOOKUP($C$29,Multipliers!$A$2:$T$948,6,FALSE)</f>
        <v>0.10474447601599196</v>
      </c>
      <c r="I38" s="1" t="s">
        <v>85</v>
      </c>
      <c r="J38" s="13" t="e">
        <f>VLOOKUP($J$29,Multipliers!$A$2:$T$948,6,FALSE)</f>
        <v>#N/A</v>
      </c>
      <c r="P38" s="1" t="s">
        <v>85</v>
      </c>
      <c r="Q38" s="13" t="e">
        <f>VLOOKUP($Q$29,Multipliers!$A$2:$T$948,6,FALSE)</f>
        <v>#N/A</v>
      </c>
    </row>
    <row r="39" spans="2:52" ht="16.8" x14ac:dyDescent="0.4">
      <c r="B39" s="1" t="s">
        <v>86</v>
      </c>
      <c r="C39" s="13">
        <f>VLOOKUP($C$29,Multipliers!$A$2:$T$948,7,FALSE)</f>
        <v>3.0629963877294518E-2</v>
      </c>
      <c r="I39" s="1" t="s">
        <v>86</v>
      </c>
      <c r="J39" s="13" t="e">
        <f>VLOOKUP($J$29,Multipliers!$A$2:$T$948,7,FALSE)</f>
        <v>#N/A</v>
      </c>
      <c r="P39" s="1" t="s">
        <v>86</v>
      </c>
      <c r="Q39" s="13" t="e">
        <f>VLOOKUP($Q$29,Multipliers!$A$2:$T$948,7,FALSE)</f>
        <v>#N/A</v>
      </c>
    </row>
    <row r="40" spans="2:52" ht="16.8" x14ac:dyDescent="0.4">
      <c r="B40" s="1" t="s">
        <v>87</v>
      </c>
      <c r="C40" s="13">
        <f>VLOOKUP($C$29,Multipliers!$A$2:$T$948,8,FALSE)</f>
        <v>0.15664527158345645</v>
      </c>
      <c r="I40" s="1" t="s">
        <v>87</v>
      </c>
      <c r="J40" s="13" t="e">
        <f>VLOOKUP($J$29,Multipliers!$A$2:$T$948,8,FALSE)</f>
        <v>#N/A</v>
      </c>
      <c r="P40" s="1" t="s">
        <v>87</v>
      </c>
      <c r="Q40" s="13" t="e">
        <f>VLOOKUP($Q$29,Multipliers!$A$2:$T$948,8,FALSE)</f>
        <v>#N/A</v>
      </c>
    </row>
    <row r="41" spans="2:52" ht="16.8" x14ac:dyDescent="0.4">
      <c r="B41" s="1" t="s">
        <v>88</v>
      </c>
      <c r="C41" s="13">
        <f>VLOOKUP($C$29,Multipliers!$A$2:$T$948,9,FALSE)</f>
        <v>7.4659440383990319E-2</v>
      </c>
      <c r="I41" s="1" t="s">
        <v>88</v>
      </c>
      <c r="J41" s="13" t="e">
        <f>VLOOKUP($J$29,Multipliers!$A$2:$T$948,9,FALSE)</f>
        <v>#N/A</v>
      </c>
      <c r="P41" s="1" t="s">
        <v>88</v>
      </c>
      <c r="Q41" s="13" t="e">
        <f>VLOOKUP($Q$29,Multipliers!$A$2:$T$948,9,FALSE)</f>
        <v>#N/A</v>
      </c>
    </row>
    <row r="42" spans="2:52" ht="16.8" x14ac:dyDescent="0.4">
      <c r="B42" s="1" t="s">
        <v>89</v>
      </c>
      <c r="C42" s="13">
        <f>VLOOKUP($C$29,Multipliers!$A$2:$T$948,10,FALSE)</f>
        <v>1.9173800501925322E-2</v>
      </c>
      <c r="I42" s="1" t="s">
        <v>89</v>
      </c>
      <c r="J42" s="13" t="e">
        <f>VLOOKUP($J$29,Multipliers!$A$2:$T$948,10,FALSE)</f>
        <v>#N/A</v>
      </c>
      <c r="P42" s="1" t="s">
        <v>89</v>
      </c>
      <c r="Q42" s="13" t="e">
        <f>VLOOKUP($Q$29,Multipliers!$A$2:$T$948,10,FALSE)</f>
        <v>#N/A</v>
      </c>
    </row>
    <row r="43" spans="2:52" ht="16.8" x14ac:dyDescent="0.4">
      <c r="B43" s="1" t="s">
        <v>90</v>
      </c>
      <c r="C43" s="13">
        <f>VLOOKUP($C$29,Multipliers!$A$2:$T$948,11,FALSE)</f>
        <v>0.10195973619814032</v>
      </c>
      <c r="I43" s="1" t="s">
        <v>90</v>
      </c>
      <c r="J43" s="13" t="e">
        <f>VLOOKUP($J$29,Multipliers!$A$2:$T$948,11,FALSE)</f>
        <v>#N/A</v>
      </c>
      <c r="P43" s="1" t="s">
        <v>90</v>
      </c>
      <c r="Q43" s="13" t="e">
        <f>VLOOKUP($Q$29,Multipliers!$A$2:$T$948,11,FALSE)</f>
        <v>#N/A</v>
      </c>
    </row>
    <row r="44" spans="2:52" ht="16.8" x14ac:dyDescent="0.4">
      <c r="B44" s="1"/>
    </row>
    <row r="45" spans="2:52" ht="16.8" x14ac:dyDescent="0.4">
      <c r="B45" s="1"/>
    </row>
    <row r="46" spans="2:52" ht="16.8" x14ac:dyDescent="0.3">
      <c r="B46" s="430" t="s">
        <v>1017</v>
      </c>
      <c r="C46" s="430"/>
      <c r="D46" s="430"/>
      <c r="E46" s="430"/>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row>
    <row r="47" spans="2:52" ht="16.8" x14ac:dyDescent="0.3">
      <c r="B47" s="23"/>
      <c r="C47" s="23"/>
      <c r="D47" s="23"/>
      <c r="E47" s="23"/>
    </row>
    <row r="48" spans="2:52" ht="16.8" x14ac:dyDescent="0.4">
      <c r="B48" s="48" t="s">
        <v>983</v>
      </c>
      <c r="C48" s="23"/>
      <c r="D48" s="23"/>
      <c r="E48" s="23"/>
      <c r="I48" s="48" t="s">
        <v>984</v>
      </c>
      <c r="J48" s="23"/>
      <c r="K48" s="23"/>
      <c r="L48" s="23"/>
      <c r="P48" s="48" t="s">
        <v>988</v>
      </c>
      <c r="Q48" s="23"/>
      <c r="R48" s="23"/>
      <c r="S48" s="23"/>
      <c r="W48" s="48" t="s">
        <v>996</v>
      </c>
      <c r="X48" s="23"/>
      <c r="Y48" s="23"/>
      <c r="Z48" s="23"/>
      <c r="AD48" s="48" t="s">
        <v>997</v>
      </c>
      <c r="AE48" s="23"/>
      <c r="AF48" s="23"/>
      <c r="AG48" s="23"/>
      <c r="AK48" s="48" t="s">
        <v>998</v>
      </c>
      <c r="AL48" s="23"/>
      <c r="AM48" s="23"/>
      <c r="AN48" s="23"/>
      <c r="AT48" s="60"/>
      <c r="AU48" s="60" t="s">
        <v>85</v>
      </c>
      <c r="AV48" s="60" t="s">
        <v>86</v>
      </c>
      <c r="AW48" s="60" t="s">
        <v>88</v>
      </c>
      <c r="AX48" s="60" t="s">
        <v>89</v>
      </c>
      <c r="AY48" s="60" t="s">
        <v>1005</v>
      </c>
      <c r="AZ48" s="60" t="s">
        <v>83</v>
      </c>
    </row>
    <row r="49" spans="2:52" ht="16.8" x14ac:dyDescent="0.4">
      <c r="B49" s="23"/>
      <c r="C49" s="23"/>
      <c r="D49" s="23"/>
      <c r="E49" s="23"/>
      <c r="I49" s="23"/>
      <c r="J49" s="23"/>
      <c r="K49" s="23"/>
      <c r="L49" s="23"/>
      <c r="P49" s="23"/>
      <c r="Q49" s="23"/>
      <c r="R49" s="23"/>
      <c r="S49" s="23"/>
      <c r="W49" s="23"/>
      <c r="X49" s="23"/>
      <c r="Y49" s="23"/>
      <c r="Z49" s="23"/>
      <c r="AD49" s="23"/>
      <c r="AE49" s="23"/>
      <c r="AF49" s="23"/>
      <c r="AG49" s="23"/>
      <c r="AK49" s="23"/>
      <c r="AL49" s="23"/>
      <c r="AM49" s="23"/>
      <c r="AN49" s="23"/>
      <c r="AT49" s="55" t="s">
        <v>1002</v>
      </c>
      <c r="AU49" s="56">
        <f>F59</f>
        <v>2</v>
      </c>
      <c r="AV49" s="56">
        <f>G59</f>
        <v>0.38949561102499997</v>
      </c>
      <c r="AW49" s="57">
        <f>F60</f>
        <v>121035.32810506613</v>
      </c>
      <c r="AX49" s="57">
        <f>G60</f>
        <v>16701.087672760343</v>
      </c>
      <c r="AY49" s="57">
        <f>F61</f>
        <v>450697.98267976294</v>
      </c>
      <c r="AZ49" s="57">
        <f>G61</f>
        <v>71265.32760443521</v>
      </c>
    </row>
    <row r="50" spans="2:52" ht="16.8" x14ac:dyDescent="0.4">
      <c r="B50" s="1"/>
      <c r="C50" s="20" t="s">
        <v>979</v>
      </c>
      <c r="D50" s="1" t="s">
        <v>15</v>
      </c>
      <c r="E50" s="1" t="s">
        <v>16</v>
      </c>
      <c r="F50" s="1" t="s">
        <v>978</v>
      </c>
      <c r="G50" s="1" t="s">
        <v>17</v>
      </c>
      <c r="I50" s="1"/>
      <c r="J50" s="20" t="s">
        <v>979</v>
      </c>
      <c r="K50" s="1" t="s">
        <v>15</v>
      </c>
      <c r="L50" s="1" t="s">
        <v>16</v>
      </c>
      <c r="M50" s="1" t="s">
        <v>978</v>
      </c>
      <c r="N50" s="1" t="s">
        <v>17</v>
      </c>
      <c r="P50" s="1"/>
      <c r="Q50" s="20" t="s">
        <v>979</v>
      </c>
      <c r="R50" s="1" t="s">
        <v>15</v>
      </c>
      <c r="S50" s="1" t="s">
        <v>16</v>
      </c>
      <c r="T50" s="1" t="s">
        <v>978</v>
      </c>
      <c r="U50" s="1" t="s">
        <v>17</v>
      </c>
      <c r="W50" s="1"/>
      <c r="X50" s="20" t="s">
        <v>979</v>
      </c>
      <c r="Y50" s="1" t="s">
        <v>15</v>
      </c>
      <c r="Z50" s="1" t="s">
        <v>16</v>
      </c>
      <c r="AA50" s="1" t="s">
        <v>978</v>
      </c>
      <c r="AB50" s="1" t="s">
        <v>17</v>
      </c>
      <c r="AD50" s="1"/>
      <c r="AE50" s="20" t="s">
        <v>979</v>
      </c>
      <c r="AF50" s="1" t="s">
        <v>15</v>
      </c>
      <c r="AG50" s="1" t="s">
        <v>16</v>
      </c>
      <c r="AH50" s="1" t="s">
        <v>978</v>
      </c>
      <c r="AI50" s="1" t="s">
        <v>17</v>
      </c>
      <c r="AK50" s="1"/>
      <c r="AL50" s="20" t="s">
        <v>979</v>
      </c>
      <c r="AM50" s="1" t="s">
        <v>15</v>
      </c>
      <c r="AN50" s="1" t="s">
        <v>16</v>
      </c>
      <c r="AO50" s="1" t="s">
        <v>978</v>
      </c>
      <c r="AP50" s="1" t="s">
        <v>17</v>
      </c>
      <c r="AT50" s="55" t="s">
        <v>1003</v>
      </c>
      <c r="AU50" s="56">
        <f>M59</f>
        <v>0</v>
      </c>
      <c r="AV50" s="56">
        <f>N59</f>
        <v>0</v>
      </c>
      <c r="AW50" s="57">
        <f>M60</f>
        <v>0</v>
      </c>
      <c r="AX50" s="57">
        <f>N60</f>
        <v>0</v>
      </c>
      <c r="AY50" s="57">
        <f>M61</f>
        <v>0</v>
      </c>
      <c r="AZ50" s="57">
        <f>N61</f>
        <v>0</v>
      </c>
    </row>
    <row r="51" spans="2:52" ht="16.8" x14ac:dyDescent="0.4">
      <c r="B51" s="1" t="s">
        <v>14</v>
      </c>
      <c r="C51" s="17">
        <f>Input!D55</f>
        <v>2</v>
      </c>
      <c r="D51" s="38">
        <f>C51*C64</f>
        <v>0.21130954032599999</v>
      </c>
      <c r="E51" s="38">
        <f>C51*C65</f>
        <v>2.68989439238E-2</v>
      </c>
      <c r="F51" s="38">
        <f>C51*C66</f>
        <v>0.15128712677520001</v>
      </c>
      <c r="G51" s="19">
        <f>SUM(C51:F51)</f>
        <v>2.3894956110250001</v>
      </c>
      <c r="H51" s="12"/>
      <c r="I51" s="1" t="s">
        <v>14</v>
      </c>
      <c r="J51" s="17">
        <f>Input!D56</f>
        <v>0</v>
      </c>
      <c r="K51" s="38">
        <f>J51*J64</f>
        <v>0</v>
      </c>
      <c r="L51" s="38">
        <f>J51*J65</f>
        <v>0</v>
      </c>
      <c r="M51" s="38">
        <f>J51*J65</f>
        <v>0</v>
      </c>
      <c r="N51" s="19">
        <f>SUM(J51:M51)</f>
        <v>0</v>
      </c>
      <c r="P51" s="1" t="s">
        <v>14</v>
      </c>
      <c r="Q51" s="18">
        <f>Input!D57</f>
        <v>0</v>
      </c>
      <c r="R51" s="38" t="e">
        <f>Q51*Q64</f>
        <v>#N/A</v>
      </c>
      <c r="S51" s="38" t="e">
        <f>$Q$156*Q65</f>
        <v>#N/A</v>
      </c>
      <c r="T51" s="38" t="e">
        <f>$Q$156*Q66</f>
        <v>#N/A</v>
      </c>
      <c r="U51" s="19" t="e">
        <f>SUM(Q51:T51)</f>
        <v>#N/A</v>
      </c>
      <c r="W51" s="1" t="s">
        <v>14</v>
      </c>
      <c r="X51" s="18">
        <f>Input!D58</f>
        <v>0</v>
      </c>
      <c r="Y51" s="38" t="e">
        <f>X51*X64</f>
        <v>#N/A</v>
      </c>
      <c r="Z51" s="38" t="e">
        <f>X51*X65</f>
        <v>#N/A</v>
      </c>
      <c r="AA51" s="38" t="e">
        <f>X51*X66</f>
        <v>#N/A</v>
      </c>
      <c r="AB51" s="19" t="e">
        <f>SUM(X51:AA51)</f>
        <v>#N/A</v>
      </c>
      <c r="AD51" s="1" t="s">
        <v>14</v>
      </c>
      <c r="AE51" s="18">
        <f>Input!D59</f>
        <v>0</v>
      </c>
      <c r="AF51" s="38" t="e">
        <f>AE51*AE64</f>
        <v>#N/A</v>
      </c>
      <c r="AG51" s="38" t="e">
        <f>AE51*AE65</f>
        <v>#N/A</v>
      </c>
      <c r="AH51" s="38" t="e">
        <f>AE51*AE66</f>
        <v>#N/A</v>
      </c>
      <c r="AI51" s="19" t="e">
        <f>SUM(AE51:AH51)</f>
        <v>#N/A</v>
      </c>
      <c r="AK51" s="1" t="s">
        <v>14</v>
      </c>
      <c r="AL51" s="18">
        <f>Input!D60</f>
        <v>0</v>
      </c>
      <c r="AM51" s="38" t="e">
        <f>AL51*AL64</f>
        <v>#N/A</v>
      </c>
      <c r="AN51" s="38" t="e">
        <f>AL51*AL65</f>
        <v>#N/A</v>
      </c>
      <c r="AO51" s="38" t="e">
        <f>AL51*AL66</f>
        <v>#N/A</v>
      </c>
      <c r="AP51" s="19" t="e">
        <f>SUM(AL51:AO51)</f>
        <v>#N/A</v>
      </c>
      <c r="AT51" s="55" t="s">
        <v>1004</v>
      </c>
      <c r="AU51" s="51">
        <f>T59</f>
        <v>0</v>
      </c>
      <c r="AV51" s="51" t="e">
        <f>U59</f>
        <v>#N/A</v>
      </c>
      <c r="AW51" s="51" t="e">
        <f>T60</f>
        <v>#N/A</v>
      </c>
      <c r="AX51" s="51" t="e">
        <f>U60</f>
        <v>#N/A</v>
      </c>
      <c r="AY51" s="57" t="e">
        <f>T61</f>
        <v>#N/A</v>
      </c>
      <c r="AZ51" s="57" t="e">
        <f>U61</f>
        <v>#N/A</v>
      </c>
    </row>
    <row r="52" spans="2:52" ht="16.8" x14ac:dyDescent="0.4">
      <c r="B52" s="1" t="s">
        <v>23</v>
      </c>
      <c r="C52" s="15">
        <f>C53*C57</f>
        <v>121035.32810506613</v>
      </c>
      <c r="D52" s="15">
        <f>C52*C67</f>
        <v>9506.9557184373734</v>
      </c>
      <c r="E52" s="15">
        <f>C52*C68</f>
        <v>1181.3310612599871</v>
      </c>
      <c r="F52" s="15">
        <f>C52*C69</f>
        <v>6012.8008930629821</v>
      </c>
      <c r="G52" s="24">
        <f>SUM(C52:F52)</f>
        <v>137736.41577782648</v>
      </c>
      <c r="H52" s="12"/>
      <c r="I52" s="1" t="s">
        <v>23</v>
      </c>
      <c r="J52" s="15">
        <f>J53*J57</f>
        <v>0</v>
      </c>
      <c r="K52" s="36">
        <f>J52*J67</f>
        <v>0</v>
      </c>
      <c r="L52" s="36">
        <f>J52*J68</f>
        <v>0</v>
      </c>
      <c r="M52" s="36">
        <f>J52*J69</f>
        <v>0</v>
      </c>
      <c r="N52" s="24">
        <f>SUM(J52:M52)</f>
        <v>0</v>
      </c>
      <c r="P52" s="1" t="s">
        <v>23</v>
      </c>
      <c r="Q52" s="15" t="e">
        <f>Q53*Q57</f>
        <v>#N/A</v>
      </c>
      <c r="R52" s="15" t="e">
        <f>Q52*Q67</f>
        <v>#N/A</v>
      </c>
      <c r="S52" s="15" t="e">
        <f>Q52*Q68</f>
        <v>#N/A</v>
      </c>
      <c r="T52" s="15" t="e">
        <f>Q52*Q69</f>
        <v>#N/A</v>
      </c>
      <c r="U52" s="24" t="e">
        <f>SUM(Q52:T52)</f>
        <v>#N/A</v>
      </c>
      <c r="W52" s="1" t="s">
        <v>23</v>
      </c>
      <c r="X52" s="15" t="e">
        <f>X53*X57</f>
        <v>#N/A</v>
      </c>
      <c r="Y52" s="15" t="e">
        <f>X52*X67</f>
        <v>#N/A</v>
      </c>
      <c r="Z52" s="15" t="e">
        <f>X52*X68</f>
        <v>#N/A</v>
      </c>
      <c r="AA52" s="15" t="e">
        <f>X52*X69</f>
        <v>#N/A</v>
      </c>
      <c r="AB52" s="24" t="e">
        <f>SUM(X52:AA52)</f>
        <v>#N/A</v>
      </c>
      <c r="AD52" s="1" t="s">
        <v>23</v>
      </c>
      <c r="AE52" s="15" t="e">
        <f>AE53*AE57</f>
        <v>#N/A</v>
      </c>
      <c r="AF52" s="15" t="e">
        <f>AE52*AE67</f>
        <v>#N/A</v>
      </c>
      <c r="AG52" s="15" t="e">
        <f>AE52*AE68</f>
        <v>#N/A</v>
      </c>
      <c r="AH52" s="15" t="e">
        <f>AE52*AE69</f>
        <v>#N/A</v>
      </c>
      <c r="AI52" s="24" t="e">
        <f>SUM(AE52:AH52)</f>
        <v>#N/A</v>
      </c>
      <c r="AK52" s="1" t="s">
        <v>23</v>
      </c>
      <c r="AL52" s="15" t="e">
        <f>AL53*AL57</f>
        <v>#N/A</v>
      </c>
      <c r="AM52" s="15" t="e">
        <f>AL52*AL67</f>
        <v>#N/A</v>
      </c>
      <c r="AN52" s="15" t="e">
        <f>AL52*AL68</f>
        <v>#N/A</v>
      </c>
      <c r="AO52" s="15" t="e">
        <f>AL52*AL69</f>
        <v>#N/A</v>
      </c>
      <c r="AP52" s="24" t="e">
        <f>SUM(AL52:AO52)</f>
        <v>#N/A</v>
      </c>
      <c r="AT52" s="55" t="s">
        <v>1007</v>
      </c>
      <c r="AU52" s="58">
        <f>AA59</f>
        <v>0</v>
      </c>
      <c r="AV52" s="51" t="e">
        <f>AB59</f>
        <v>#N/A</v>
      </c>
      <c r="AW52" s="57" t="e">
        <f>AA60</f>
        <v>#N/A</v>
      </c>
      <c r="AX52" s="53" t="e">
        <f>AB60</f>
        <v>#N/A</v>
      </c>
      <c r="AY52" s="57" t="e">
        <f>AA61</f>
        <v>#N/A</v>
      </c>
      <c r="AZ52" s="53" t="e">
        <f>AB61</f>
        <v>#N/A</v>
      </c>
    </row>
    <row r="53" spans="2:52" ht="16.8" x14ac:dyDescent="0.4">
      <c r="B53" s="1" t="s">
        <v>22</v>
      </c>
      <c r="C53" s="14">
        <f>C51/C56</f>
        <v>450697.98267976294</v>
      </c>
      <c r="D53" s="14">
        <f>C53*C61</f>
        <v>29787.444170299921</v>
      </c>
      <c r="E53" s="15">
        <f>C53*C62</f>
        <v>3930.3238610295416</v>
      </c>
      <c r="F53" s="16">
        <f>C53*C63</f>
        <v>37547.55957310574</v>
      </c>
      <c r="G53" s="24">
        <f>SUM(C53:F53)</f>
        <v>521963.31028419815</v>
      </c>
      <c r="H53" s="12"/>
      <c r="I53" s="1" t="s">
        <v>22</v>
      </c>
      <c r="J53" s="14">
        <f>J51/J56</f>
        <v>0</v>
      </c>
      <c r="K53" s="14">
        <f>J53*J61</f>
        <v>0</v>
      </c>
      <c r="L53" s="15">
        <f>J53*J62</f>
        <v>0</v>
      </c>
      <c r="M53" s="16">
        <f>J53*J63</f>
        <v>0</v>
      </c>
      <c r="N53" s="24">
        <f>SUM(J53:M53)</f>
        <v>0</v>
      </c>
      <c r="P53" s="1" t="s">
        <v>22</v>
      </c>
      <c r="Q53" s="14" t="e">
        <f>Q51/Q56</f>
        <v>#N/A</v>
      </c>
      <c r="R53" s="14" t="e">
        <f>Q53*Q61</f>
        <v>#N/A</v>
      </c>
      <c r="S53" s="15" t="e">
        <f>Q53*Q62</f>
        <v>#N/A</v>
      </c>
      <c r="T53" s="16" t="e">
        <f>Q53*Q63</f>
        <v>#N/A</v>
      </c>
      <c r="U53" s="24" t="e">
        <f>SUM(Q53:T53)</f>
        <v>#N/A</v>
      </c>
      <c r="W53" s="1" t="s">
        <v>22</v>
      </c>
      <c r="X53" s="14" t="e">
        <f>X51/X56</f>
        <v>#N/A</v>
      </c>
      <c r="Y53" s="14" t="e">
        <f>X53*X61</f>
        <v>#N/A</v>
      </c>
      <c r="Z53" s="15" t="e">
        <f>X53*X62</f>
        <v>#N/A</v>
      </c>
      <c r="AA53" s="16" t="e">
        <f>X53*X63</f>
        <v>#N/A</v>
      </c>
      <c r="AB53" s="24" t="e">
        <f>SUM(X53:AA53)</f>
        <v>#N/A</v>
      </c>
      <c r="AD53" s="1" t="s">
        <v>22</v>
      </c>
      <c r="AE53" s="14" t="e">
        <f>AE51/AE56</f>
        <v>#N/A</v>
      </c>
      <c r="AF53" s="14" t="e">
        <f>AE53*AE61</f>
        <v>#N/A</v>
      </c>
      <c r="AG53" s="15" t="e">
        <f>AE53*AE62</f>
        <v>#N/A</v>
      </c>
      <c r="AH53" s="16" t="e">
        <f>AE53*AE63</f>
        <v>#N/A</v>
      </c>
      <c r="AI53" s="24" t="e">
        <f>SUM(AE53:AH53)</f>
        <v>#N/A</v>
      </c>
      <c r="AK53" s="1" t="s">
        <v>22</v>
      </c>
      <c r="AL53" s="14" t="e">
        <f>AL51/AL56</f>
        <v>#N/A</v>
      </c>
      <c r="AM53" s="14" t="e">
        <f>AL53*AL61</f>
        <v>#N/A</v>
      </c>
      <c r="AN53" s="15" t="e">
        <f>AL53*AL62</f>
        <v>#N/A</v>
      </c>
      <c r="AO53" s="16" t="e">
        <f>AL53*AL63</f>
        <v>#N/A</v>
      </c>
      <c r="AP53" s="24" t="e">
        <f>SUM(AL53:AO53)</f>
        <v>#N/A</v>
      </c>
      <c r="AT53" s="55" t="s">
        <v>1008</v>
      </c>
      <c r="AU53" s="56">
        <f>AH59</f>
        <v>0</v>
      </c>
      <c r="AV53" s="56" t="e">
        <f>AI59</f>
        <v>#N/A</v>
      </c>
      <c r="AW53" s="57" t="e">
        <f>AH60</f>
        <v>#N/A</v>
      </c>
      <c r="AX53" s="57" t="e">
        <f>AI60</f>
        <v>#N/A</v>
      </c>
      <c r="AY53" s="57" t="e">
        <f>AH61</f>
        <v>#N/A</v>
      </c>
      <c r="AZ53" s="57" t="e">
        <f>AI61</f>
        <v>#N/A</v>
      </c>
    </row>
    <row r="54" spans="2:52" ht="16.8" x14ac:dyDescent="0.4">
      <c r="G54" s="21"/>
      <c r="N54" s="21"/>
      <c r="U54" s="21"/>
      <c r="AB54" s="21"/>
      <c r="AI54" s="21"/>
      <c r="AP54" s="21"/>
      <c r="AT54" s="55" t="s">
        <v>1009</v>
      </c>
      <c r="AU54" s="56">
        <f>AO59</f>
        <v>0</v>
      </c>
      <c r="AV54" s="56" t="e">
        <f>AP59</f>
        <v>#N/A</v>
      </c>
      <c r="AW54" s="57" t="e">
        <f>AO60</f>
        <v>#N/A</v>
      </c>
      <c r="AX54" s="57" t="e">
        <f>AP60</f>
        <v>#N/A</v>
      </c>
      <c r="AY54" s="57" t="e">
        <f>AO61</f>
        <v>#N/A</v>
      </c>
      <c r="AZ54" s="57" t="e">
        <f>AP61</f>
        <v>#N/A</v>
      </c>
    </row>
    <row r="55" spans="2:52" ht="16.8" x14ac:dyDescent="0.4">
      <c r="B55" s="1" t="s">
        <v>32</v>
      </c>
      <c r="C55" s="45">
        <f>Input!C55</f>
        <v>331524</v>
      </c>
      <c r="I55" s="1" t="s">
        <v>32</v>
      </c>
      <c r="J55" s="45">
        <f>Input!C56</f>
        <v>331524</v>
      </c>
      <c r="P55" s="1" t="s">
        <v>32</v>
      </c>
      <c r="Q55" s="45" t="str">
        <f>Input!C57</f>
        <v xml:space="preserve"> </v>
      </c>
      <c r="W55" s="1" t="s">
        <v>32</v>
      </c>
      <c r="X55" s="45">
        <f>Input!C58</f>
        <v>0</v>
      </c>
      <c r="AD55" s="1" t="s">
        <v>32</v>
      </c>
      <c r="AE55" s="45">
        <f>Input!C59</f>
        <v>0</v>
      </c>
      <c r="AK55" s="1" t="s">
        <v>32</v>
      </c>
      <c r="AL55" s="45">
        <f>Input!C60</f>
        <v>0</v>
      </c>
      <c r="AT55" s="1" t="s">
        <v>17</v>
      </c>
      <c r="AU55">
        <f>SUMIF(AU49:AU54,"&lt;&gt;#N/A")</f>
        <v>2</v>
      </c>
      <c r="AV55" s="59">
        <f>SUMIF(AV49:AV54,"&lt;&gt;#N/A")</f>
        <v>0.38949561102499997</v>
      </c>
      <c r="AW55" s="46">
        <f t="shared" ref="AW55:AZ55" si="7">SUMIF(AW49:AW54,"&lt;&gt;#N/A")</f>
        <v>121035.32810506613</v>
      </c>
      <c r="AX55" s="46">
        <f t="shared" si="7"/>
        <v>16701.087672760343</v>
      </c>
      <c r="AY55" s="46">
        <f t="shared" si="7"/>
        <v>450697.98267976294</v>
      </c>
      <c r="AZ55" s="46">
        <f t="shared" si="7"/>
        <v>71265.32760443521</v>
      </c>
    </row>
    <row r="56" spans="2:52" ht="16.8" x14ac:dyDescent="0.4">
      <c r="B56" s="1" t="s">
        <v>980</v>
      </c>
      <c r="C56" s="13">
        <f>VLOOKUP(C55,Multipliers!$A$2:$T$948,16,FALSE)</f>
        <v>4.4375614643500004E-6</v>
      </c>
      <c r="I56" s="1" t="s">
        <v>980</v>
      </c>
      <c r="J56" s="13">
        <f>VLOOKUP($J$160,Multipliers!$A$2:$T$948,16,FALSE)</f>
        <v>4.4375614643500004E-6</v>
      </c>
      <c r="P56" s="1" t="s">
        <v>980</v>
      </c>
      <c r="Q56" s="13" t="e">
        <f>VLOOKUP($Q$160,Multipliers!$A$2:$T$948,16,FALSE)</f>
        <v>#N/A</v>
      </c>
      <c r="W56" s="1" t="s">
        <v>980</v>
      </c>
      <c r="X56" s="13" t="e">
        <f>VLOOKUP(X55,Multipliers!$A$2:$T$948,16,FALSE)</f>
        <v>#N/A</v>
      </c>
      <c r="AD56" s="1" t="s">
        <v>980</v>
      </c>
      <c r="AE56" s="13" t="e">
        <f>VLOOKUP(AE55,Multipliers!$A$2:$T$948,16,FALSE)</f>
        <v>#N/A</v>
      </c>
      <c r="AK56" s="1" t="s">
        <v>980</v>
      </c>
      <c r="AL56" s="13" t="e">
        <f>VLOOKUP(AL55,Multipliers!$A$2:$T$948,16,FALSE)</f>
        <v>#N/A</v>
      </c>
    </row>
    <row r="57" spans="2:52" ht="16.8" x14ac:dyDescent="0.4">
      <c r="B57" s="1" t="s">
        <v>981</v>
      </c>
      <c r="C57" s="13">
        <f>VLOOKUP(C55,Multipliers!$A$2:$T$948,17,FALSE)</f>
        <v>0.26855085391200001</v>
      </c>
      <c r="I57" s="1" t="s">
        <v>981</v>
      </c>
      <c r="J57" s="13">
        <f>VLOOKUP($J$160,Multipliers!$A$2:$T$948,17,FALSE)</f>
        <v>0.26855085391200001</v>
      </c>
      <c r="P57" s="1" t="s">
        <v>981</v>
      </c>
      <c r="Q57" s="13" t="e">
        <f>VLOOKUP(Q55,Multipliers!$A$2:$T$948,17,FALSE)</f>
        <v>#N/A</v>
      </c>
      <c r="W57" s="1" t="s">
        <v>981</v>
      </c>
      <c r="X57" s="13" t="e">
        <f>VLOOKUP(X55,Multipliers!$A$2:$T$948,17,FALSE)</f>
        <v>#N/A</v>
      </c>
      <c r="AD57" s="1" t="s">
        <v>981</v>
      </c>
      <c r="AE57" s="13" t="e">
        <f>VLOOKUP(AE55,Multipliers!$A$2:$T$948,17,FALSE)</f>
        <v>#N/A</v>
      </c>
      <c r="AK57" s="1" t="s">
        <v>981</v>
      </c>
      <c r="AL57" s="13" t="e">
        <f>VLOOKUP(AL55,Multipliers!$A$2:$T$948,17,FALSE)</f>
        <v>#N/A</v>
      </c>
    </row>
    <row r="58" spans="2:52" x14ac:dyDescent="0.3">
      <c r="C58" s="21"/>
      <c r="E58" s="25"/>
      <c r="F58" s="25" t="s">
        <v>15</v>
      </c>
      <c r="G58" s="25" t="s">
        <v>16</v>
      </c>
      <c r="J58" s="21"/>
      <c r="L58" s="25"/>
      <c r="M58" s="25" t="s">
        <v>15</v>
      </c>
      <c r="N58" s="25" t="s">
        <v>16</v>
      </c>
      <c r="Q58" s="21"/>
      <c r="S58" s="25"/>
      <c r="T58" s="25" t="s">
        <v>15</v>
      </c>
      <c r="U58" s="25" t="s">
        <v>16</v>
      </c>
      <c r="X58" s="21"/>
      <c r="Z58" s="25"/>
      <c r="AA58" s="25" t="s">
        <v>15</v>
      </c>
      <c r="AB58" s="25" t="s">
        <v>16</v>
      </c>
      <c r="AE58" s="21"/>
      <c r="AG58" s="25"/>
      <c r="AH58" s="25" t="s">
        <v>15</v>
      </c>
      <c r="AI58" s="25" t="s">
        <v>16</v>
      </c>
      <c r="AL58" s="21"/>
      <c r="AN58" s="25"/>
      <c r="AO58" s="25" t="s">
        <v>15</v>
      </c>
      <c r="AP58" s="25" t="s">
        <v>16</v>
      </c>
    </row>
    <row r="59" spans="2:52" ht="16.8" x14ac:dyDescent="0.4">
      <c r="B59" s="1" t="s">
        <v>982</v>
      </c>
      <c r="E59" s="26" t="s">
        <v>14</v>
      </c>
      <c r="F59" s="28">
        <f>C51</f>
        <v>2</v>
      </c>
      <c r="G59" s="28">
        <f>SUM(D51:F51)</f>
        <v>0.38949561102499997</v>
      </c>
      <c r="I59" s="1" t="s">
        <v>982</v>
      </c>
      <c r="L59" s="26" t="s">
        <v>14</v>
      </c>
      <c r="M59" s="28">
        <f>J51</f>
        <v>0</v>
      </c>
      <c r="N59" s="28">
        <f>SUM(K51:M51)</f>
        <v>0</v>
      </c>
      <c r="P59" s="1" t="s">
        <v>982</v>
      </c>
      <c r="S59" s="26" t="s">
        <v>14</v>
      </c>
      <c r="T59" s="28">
        <f>Q51</f>
        <v>0</v>
      </c>
      <c r="U59" s="28" t="e">
        <f>SUM(R51:T51)</f>
        <v>#N/A</v>
      </c>
      <c r="W59" s="1" t="s">
        <v>982</v>
      </c>
      <c r="Z59" s="26" t="s">
        <v>14</v>
      </c>
      <c r="AA59" s="28">
        <f>X51</f>
        <v>0</v>
      </c>
      <c r="AB59" s="28" t="e">
        <f>SUM(Y51:AA51)</f>
        <v>#N/A</v>
      </c>
      <c r="AD59" s="1" t="s">
        <v>982</v>
      </c>
      <c r="AG59" s="26" t="s">
        <v>14</v>
      </c>
      <c r="AH59" s="28">
        <f>AE51</f>
        <v>0</v>
      </c>
      <c r="AI59" s="28" t="e">
        <f>SUM(AF51:AH51)</f>
        <v>#N/A</v>
      </c>
      <c r="AK59" s="1" t="s">
        <v>982</v>
      </c>
      <c r="AN59" s="26" t="s">
        <v>14</v>
      </c>
      <c r="AO59" s="28">
        <f>AL51</f>
        <v>0</v>
      </c>
      <c r="AP59" s="28" t="e">
        <f>SUM(AM51:AO51)</f>
        <v>#N/A</v>
      </c>
      <c r="AT59" s="44"/>
      <c r="AU59" s="60" t="s">
        <v>15</v>
      </c>
      <c r="AV59" s="60" t="s">
        <v>16</v>
      </c>
      <c r="AW59" s="60" t="s">
        <v>17</v>
      </c>
    </row>
    <row r="60" spans="2:52" ht="16.8" x14ac:dyDescent="0.4">
      <c r="C60" s="22"/>
      <c r="E60" s="26" t="s">
        <v>23</v>
      </c>
      <c r="F60" s="29">
        <f t="shared" ref="F60:F61" si="8">C52</f>
        <v>121035.32810506613</v>
      </c>
      <c r="G60" s="29">
        <f t="shared" ref="G60:G61" si="9">SUM(D52:F52)</f>
        <v>16701.087672760343</v>
      </c>
      <c r="J60" s="22"/>
      <c r="L60" s="26" t="s">
        <v>23</v>
      </c>
      <c r="M60" s="29">
        <f>J52</f>
        <v>0</v>
      </c>
      <c r="N60" s="29">
        <f t="shared" ref="N60:N61" si="10">SUM(K52:M52)</f>
        <v>0</v>
      </c>
      <c r="Q60" s="22"/>
      <c r="S60" s="26" t="s">
        <v>23</v>
      </c>
      <c r="T60" s="29" t="e">
        <f t="shared" ref="T60:T61" si="11">Q52</f>
        <v>#N/A</v>
      </c>
      <c r="U60" s="29" t="e">
        <f t="shared" ref="U60:U61" si="12">SUM(R52:T52)</f>
        <v>#N/A</v>
      </c>
      <c r="X60" s="22"/>
      <c r="Z60" s="26" t="s">
        <v>23</v>
      </c>
      <c r="AA60" s="29" t="e">
        <f t="shared" ref="AA60:AA61" si="13">X52</f>
        <v>#N/A</v>
      </c>
      <c r="AB60" s="29" t="e">
        <f t="shared" ref="AB60:AB61" si="14">SUM(Y52:AA52)</f>
        <v>#N/A</v>
      </c>
      <c r="AE60" s="22"/>
      <c r="AG60" s="26" t="s">
        <v>23</v>
      </c>
      <c r="AH60" s="29" t="e">
        <f t="shared" ref="AH60:AH61" si="15">AE52</f>
        <v>#N/A</v>
      </c>
      <c r="AI60" s="29" t="e">
        <f t="shared" ref="AI60:AI61" si="16">SUM(AF52:AH52)</f>
        <v>#N/A</v>
      </c>
      <c r="AL60" s="22"/>
      <c r="AN60" s="26" t="s">
        <v>23</v>
      </c>
      <c r="AO60" s="29" t="e">
        <f t="shared" ref="AO60:AO61" si="17">AL52</f>
        <v>#N/A</v>
      </c>
      <c r="AP60" s="29" t="e">
        <f t="shared" ref="AP60:AP61" si="18">SUM(AM52:AO52)</f>
        <v>#N/A</v>
      </c>
      <c r="AT60" t="s">
        <v>14</v>
      </c>
      <c r="AU60" s="51">
        <f>AU55</f>
        <v>2</v>
      </c>
      <c r="AV60" s="51">
        <f>AV55</f>
        <v>0.38949561102499997</v>
      </c>
      <c r="AW60" s="52">
        <f>SUM(AU60:AV60)</f>
        <v>2.3894956110250001</v>
      </c>
    </row>
    <row r="61" spans="2:52" ht="16.8" x14ac:dyDescent="0.4">
      <c r="B61" s="1" t="s">
        <v>82</v>
      </c>
      <c r="C61" s="13">
        <f>VLOOKUP($C$55,Multipliers!$A$2:$T$948,3,FALSE)</f>
        <v>6.6091807185800003E-2</v>
      </c>
      <c r="E61" s="26" t="s">
        <v>22</v>
      </c>
      <c r="F61" s="29">
        <f t="shared" si="8"/>
        <v>450697.98267976294</v>
      </c>
      <c r="G61" s="29">
        <f t="shared" si="9"/>
        <v>71265.32760443521</v>
      </c>
      <c r="I61" s="1" t="s">
        <v>82</v>
      </c>
      <c r="J61" s="13">
        <f>VLOOKUP($J$160,Multipliers!$A$2:$T$948,3,FALSE)</f>
        <v>6.6091807185800003E-2</v>
      </c>
      <c r="L61" s="26" t="s">
        <v>22</v>
      </c>
      <c r="M61" s="29">
        <f t="shared" ref="M61" si="19">J53</f>
        <v>0</v>
      </c>
      <c r="N61" s="29">
        <f t="shared" si="10"/>
        <v>0</v>
      </c>
      <c r="P61" s="1" t="s">
        <v>82</v>
      </c>
      <c r="Q61" s="13" t="e">
        <f>VLOOKUP($Q$160,Multipliers!$A$2:$T$948,3,FALSE)</f>
        <v>#N/A</v>
      </c>
      <c r="S61" s="26" t="s">
        <v>22</v>
      </c>
      <c r="T61" s="29" t="e">
        <f t="shared" si="11"/>
        <v>#N/A</v>
      </c>
      <c r="U61" s="29" t="e">
        <f t="shared" si="12"/>
        <v>#N/A</v>
      </c>
      <c r="W61" s="1" t="s">
        <v>82</v>
      </c>
      <c r="X61" s="13" t="e">
        <f>VLOOKUP($X$160,Multipliers!$A$2:$T$948,3,FALSE)</f>
        <v>#N/A</v>
      </c>
      <c r="Z61" s="26" t="s">
        <v>22</v>
      </c>
      <c r="AA61" s="29" t="e">
        <f t="shared" si="13"/>
        <v>#N/A</v>
      </c>
      <c r="AB61" s="29" t="e">
        <f t="shared" si="14"/>
        <v>#N/A</v>
      </c>
      <c r="AD61" s="1" t="s">
        <v>82</v>
      </c>
      <c r="AE61" s="13" t="e">
        <f>VLOOKUP($AE$160,Multipliers!$A$2:$T$948,3,FALSE)</f>
        <v>#N/A</v>
      </c>
      <c r="AG61" s="26" t="s">
        <v>22</v>
      </c>
      <c r="AH61" s="29" t="e">
        <f t="shared" si="15"/>
        <v>#N/A</v>
      </c>
      <c r="AI61" s="29" t="e">
        <f t="shared" si="16"/>
        <v>#N/A</v>
      </c>
      <c r="AK61" s="1" t="s">
        <v>82</v>
      </c>
      <c r="AL61" s="13" t="e">
        <f>VLOOKUP($AL$160,Multipliers!$A$2:$T$948,3,FALSE)</f>
        <v>#N/A</v>
      </c>
      <c r="AN61" s="26" t="s">
        <v>22</v>
      </c>
      <c r="AO61" s="29" t="e">
        <f t="shared" si="17"/>
        <v>#N/A</v>
      </c>
      <c r="AP61" s="29" t="e">
        <f t="shared" si="18"/>
        <v>#N/A</v>
      </c>
      <c r="AT61" t="s">
        <v>23</v>
      </c>
      <c r="AU61" s="53">
        <f>AW55</f>
        <v>121035.32810506613</v>
      </c>
      <c r="AV61" s="53">
        <f>AX55</f>
        <v>16701.087672760343</v>
      </c>
      <c r="AW61" s="54">
        <f>SUM(AU61:AV61)</f>
        <v>137736.41577782648</v>
      </c>
    </row>
    <row r="62" spans="2:52" ht="16.8" x14ac:dyDescent="0.4">
      <c r="B62" s="1" t="s">
        <v>83</v>
      </c>
      <c r="C62" s="13">
        <f>VLOOKUP($C$160,Multipliers!$A$2:$T$948,4,FALSE)</f>
        <v>8.7205268540600008E-3</v>
      </c>
      <c r="I62" s="1" t="s">
        <v>83</v>
      </c>
      <c r="J62" s="13">
        <f>VLOOKUP($J$160,Multipliers!$A$2:$T$948,4,FALSE)</f>
        <v>8.7205268540600008E-3</v>
      </c>
      <c r="P62" s="1" t="s">
        <v>83</v>
      </c>
      <c r="Q62" s="13" t="e">
        <f>VLOOKUP($Q$160,Multipliers!$A$2:$T$948,4,FALSE)</f>
        <v>#N/A</v>
      </c>
      <c r="W62" s="1" t="s">
        <v>83</v>
      </c>
      <c r="X62" s="13" t="e">
        <f>VLOOKUP($X$160,Multipliers!$A$2:$T$948,4,FALSE)</f>
        <v>#N/A</v>
      </c>
      <c r="AD62" s="1" t="s">
        <v>83</v>
      </c>
      <c r="AE62" s="13" t="e">
        <f>VLOOKUP($AE$160,Multipliers!$A$2:$T$948,4,FALSE)</f>
        <v>#N/A</v>
      </c>
      <c r="AK62" s="1" t="s">
        <v>83</v>
      </c>
      <c r="AL62" s="13" t="e">
        <f>VLOOKUP($AL$160,Multipliers!$A$2:$T$948,4,FALSE)</f>
        <v>#N/A</v>
      </c>
      <c r="AT62" t="s">
        <v>22</v>
      </c>
      <c r="AU62" s="53">
        <f>AY55</f>
        <v>450697.98267976294</v>
      </c>
      <c r="AV62" s="53">
        <f>AZ55</f>
        <v>71265.32760443521</v>
      </c>
      <c r="AW62" s="54">
        <f>SUM(AU62:AV62)</f>
        <v>521963.31028419815</v>
      </c>
    </row>
    <row r="63" spans="2:52" ht="16.8" x14ac:dyDescent="0.4">
      <c r="B63" s="1" t="s">
        <v>84</v>
      </c>
      <c r="C63" s="13">
        <f>VLOOKUP($C$160,Multipliers!$A$2:$T$948,5,FALSE)</f>
        <v>8.3309801720999999E-2</v>
      </c>
      <c r="I63" s="1" t="s">
        <v>84</v>
      </c>
      <c r="J63" s="13">
        <f>VLOOKUP($J$160,Multipliers!$A$2:$T$948,5,FALSE)</f>
        <v>8.3309801720999999E-2</v>
      </c>
      <c r="P63" s="1" t="s">
        <v>84</v>
      </c>
      <c r="Q63" s="13" t="e">
        <f>VLOOKUP($Q$160,Multipliers!$A$2:$T$948,5,FALSE)</f>
        <v>#N/A</v>
      </c>
      <c r="W63" s="1" t="s">
        <v>84</v>
      </c>
      <c r="X63" s="13" t="e">
        <f>VLOOKUP($X$160,Multipliers!$A$2:$T$948,5,FALSE)</f>
        <v>#N/A</v>
      </c>
      <c r="AD63" s="1" t="s">
        <v>84</v>
      </c>
      <c r="AE63" s="13" t="e">
        <f>VLOOKUP($AE$160,Multipliers!$A$2:$T$948,5,FALSE)</f>
        <v>#N/A</v>
      </c>
      <c r="AK63" s="1" t="s">
        <v>84</v>
      </c>
      <c r="AL63" s="13" t="e">
        <f>VLOOKUP($AL$160,Multipliers!$A$2:$T$948,5,FALSE)</f>
        <v>#N/A</v>
      </c>
    </row>
    <row r="64" spans="2:52" ht="16.8" x14ac:dyDescent="0.4">
      <c r="B64" s="1" t="s">
        <v>85</v>
      </c>
      <c r="C64" s="13">
        <f>VLOOKUP($C$160,Multipliers!$A$2:$T$948,6,FALSE)</f>
        <v>0.105654770163</v>
      </c>
      <c r="F64">
        <f>F53/C53</f>
        <v>8.3309801720999999E-2</v>
      </c>
      <c r="I64" s="1" t="s">
        <v>85</v>
      </c>
      <c r="J64" s="13">
        <f>VLOOKUP($J$160,Multipliers!$A$2:$T$948,6,FALSE)</f>
        <v>0.105654770163</v>
      </c>
      <c r="P64" s="1" t="s">
        <v>85</v>
      </c>
      <c r="Q64" s="13" t="e">
        <f>VLOOKUP($Q$160,Multipliers!$A$2:$T$948,6,FALSE)</f>
        <v>#N/A</v>
      </c>
      <c r="W64" s="1" t="s">
        <v>85</v>
      </c>
      <c r="X64" s="13" t="e">
        <f>VLOOKUP($X$160,Multipliers!$A$2:$T$948,6,FALSE)</f>
        <v>#N/A</v>
      </c>
      <c r="AD64" s="1" t="s">
        <v>85</v>
      </c>
      <c r="AE64" s="13" t="e">
        <f>VLOOKUP($AE$160,Multipliers!$A$2:$T$948,6,FALSE)</f>
        <v>#N/A</v>
      </c>
      <c r="AK64" s="1" t="s">
        <v>85</v>
      </c>
      <c r="AL64" s="13" t="e">
        <f>VLOOKUP($AL$160,Multipliers!$A$2:$T$948,6,FALSE)</f>
        <v>#N/A</v>
      </c>
    </row>
    <row r="65" spans="2:52" ht="16.8" x14ac:dyDescent="0.4">
      <c r="B65" s="1" t="s">
        <v>86</v>
      </c>
      <c r="C65" s="13">
        <f>VLOOKUP($C$160,Multipliers!$A$2:$T$948,7,FALSE)</f>
        <v>1.34494719619E-2</v>
      </c>
      <c r="F65" s="62">
        <v>28099.84</v>
      </c>
      <c r="G65" t="s">
        <v>994</v>
      </c>
      <c r="I65" s="1" t="s">
        <v>86</v>
      </c>
      <c r="J65" s="13">
        <f>VLOOKUP($J$160,Multipliers!$A$2:$T$948,7,FALSE)</f>
        <v>1.34494719619E-2</v>
      </c>
      <c r="P65" s="1" t="s">
        <v>86</v>
      </c>
      <c r="Q65" s="13" t="e">
        <f>VLOOKUP($Q$160,Multipliers!$A$2:$T$948,7,FALSE)</f>
        <v>#N/A</v>
      </c>
      <c r="W65" s="1" t="s">
        <v>86</v>
      </c>
      <c r="X65" s="13" t="e">
        <f>VLOOKUP($X$160,Multipliers!$A$2:$T$948,7,FALSE)</f>
        <v>#N/A</v>
      </c>
      <c r="AD65" s="1" t="s">
        <v>86</v>
      </c>
      <c r="AE65" s="13" t="e">
        <f>VLOOKUP($AE$160,Multipliers!$A$2:$T$948,7,FALSE)</f>
        <v>#N/A</v>
      </c>
      <c r="AK65" s="1" t="s">
        <v>86</v>
      </c>
      <c r="AL65" s="13" t="e">
        <f>VLOOKUP($AL$160,Multipliers!$A$2:$T$948,7,FALSE)</f>
        <v>#N/A</v>
      </c>
    </row>
    <row r="66" spans="2:52" ht="16.8" x14ac:dyDescent="0.4">
      <c r="B66" s="1" t="s">
        <v>87</v>
      </c>
      <c r="C66" s="13">
        <f>VLOOKUP($C$160,Multipliers!$A$2:$T$948,8,FALSE)</f>
        <v>7.5643563387600005E-2</v>
      </c>
      <c r="F66" s="47">
        <f>F65/C53</f>
        <v>6.234738356920036E-2</v>
      </c>
      <c r="I66" s="1" t="s">
        <v>87</v>
      </c>
      <c r="J66" s="13">
        <f>VLOOKUP($J$160,Multipliers!$A$2:$T$948,8,FALSE)</f>
        <v>7.5643563387600005E-2</v>
      </c>
      <c r="P66" s="1" t="s">
        <v>87</v>
      </c>
      <c r="Q66" s="13" t="e">
        <f>VLOOKUP($Q$160,Multipliers!$A$2:$T$948,8,FALSE)</f>
        <v>#N/A</v>
      </c>
      <c r="W66" s="1" t="s">
        <v>87</v>
      </c>
      <c r="X66" s="13" t="e">
        <f>VLOOKUP($X$160,Multipliers!$A$2:$T$948,8,FALSE)</f>
        <v>#N/A</v>
      </c>
      <c r="AD66" s="1" t="s">
        <v>87</v>
      </c>
      <c r="AE66" s="13" t="e">
        <f>VLOOKUP($AE$160,Multipliers!$A$2:$T$948,8,FALSE)</f>
        <v>#N/A</v>
      </c>
      <c r="AK66" s="1" t="s">
        <v>87</v>
      </c>
      <c r="AL66" s="13" t="e">
        <f>VLOOKUP($AL$160,Multipliers!$A$2:$T$948,8,FALSE)</f>
        <v>#N/A</v>
      </c>
    </row>
    <row r="67" spans="2:52" ht="16.8" x14ac:dyDescent="0.4">
      <c r="B67" s="1" t="s">
        <v>88</v>
      </c>
      <c r="C67" s="13">
        <f>VLOOKUP($C$160,Multipliers!$A$2:$T$948,9,FALSE)</f>
        <v>7.8546948789899998E-2</v>
      </c>
      <c r="I67" s="1" t="s">
        <v>88</v>
      </c>
      <c r="J67" s="13">
        <f>VLOOKUP($J$160,Multipliers!$A$2:$T$948,9,FALSE)</f>
        <v>7.8546948789899998E-2</v>
      </c>
      <c r="P67" s="1" t="s">
        <v>88</v>
      </c>
      <c r="Q67" s="13" t="e">
        <f>VLOOKUP($Q$160,Multipliers!$A$2:$T$948,9,FALSE)</f>
        <v>#N/A</v>
      </c>
      <c r="W67" s="1" t="s">
        <v>88</v>
      </c>
      <c r="X67" s="13" t="e">
        <f>VLOOKUP($X$160,Multipliers!$A$2:$T$948,9,FALSE)</f>
        <v>#N/A</v>
      </c>
      <c r="AD67" s="1" t="s">
        <v>88</v>
      </c>
      <c r="AE67" s="13" t="e">
        <f>VLOOKUP($AE$160,Multipliers!$A$2:$T$948,9,FALSE)</f>
        <v>#N/A</v>
      </c>
      <c r="AK67" s="1" t="s">
        <v>88</v>
      </c>
      <c r="AL67" s="13" t="e">
        <f>VLOOKUP($AL$160,Multipliers!$A$2:$T$948,9,FALSE)</f>
        <v>#N/A</v>
      </c>
    </row>
    <row r="68" spans="2:52" ht="16.8" x14ac:dyDescent="0.4">
      <c r="B68" s="1" t="s">
        <v>89</v>
      </c>
      <c r="C68" s="13">
        <f>VLOOKUP($C$160,Multipliers!$A$2:$T$948,10,FALSE)</f>
        <v>9.7602169528099997E-3</v>
      </c>
      <c r="F68" s="46">
        <f>F53-F65</f>
        <v>9447.71957310574</v>
      </c>
      <c r="I68" s="1" t="s">
        <v>89</v>
      </c>
      <c r="J68" s="13">
        <f>VLOOKUP($J$160,Multipliers!$A$2:$T$948,10,FALSE)</f>
        <v>9.7602169528099997E-3</v>
      </c>
      <c r="P68" s="1" t="s">
        <v>89</v>
      </c>
      <c r="Q68" s="13" t="e">
        <f>VLOOKUP($Q$160,Multipliers!$A$2:$T$948,10,FALSE)</f>
        <v>#N/A</v>
      </c>
      <c r="W68" s="1" t="s">
        <v>89</v>
      </c>
      <c r="X68" s="13" t="e">
        <f>VLOOKUP($X$160,Multipliers!$A$2:$T$948,10,FALSE)</f>
        <v>#N/A</v>
      </c>
      <c r="AD68" s="1" t="s">
        <v>89</v>
      </c>
      <c r="AE68" s="13" t="e">
        <f>VLOOKUP($AE$160,Multipliers!$A$2:$T$948,10,FALSE)</f>
        <v>#N/A</v>
      </c>
      <c r="AK68" s="1" t="s">
        <v>89</v>
      </c>
      <c r="AL68" s="13" t="e">
        <f>VLOOKUP($AL$160,Multipliers!$A$2:$T$948,10,FALSE)</f>
        <v>#N/A</v>
      </c>
    </row>
    <row r="69" spans="2:52" ht="16.8" x14ac:dyDescent="0.4">
      <c r="B69" s="1" t="s">
        <v>90</v>
      </c>
      <c r="C69" s="13">
        <f>VLOOKUP($C$160,Multipliers!$A$2:$T$948,11,FALSE)</f>
        <v>4.9678064968299997E-2</v>
      </c>
      <c r="I69" s="1" t="s">
        <v>90</v>
      </c>
      <c r="J69" s="13">
        <f>VLOOKUP($J$160,Multipliers!$A$2:$T$948,11,FALSE)</f>
        <v>4.9678064968299997E-2</v>
      </c>
      <c r="P69" s="1" t="s">
        <v>90</v>
      </c>
      <c r="Q69" s="13" t="e">
        <f>VLOOKUP($Q$160,Multipliers!$A$2:$T$948,11,FALSE)</f>
        <v>#N/A</v>
      </c>
      <c r="W69" s="1" t="s">
        <v>90</v>
      </c>
      <c r="X69" s="13" t="e">
        <f>VLOOKUP($X$160,Multipliers!$A$2:$T$948,11,FALSE)</f>
        <v>#N/A</v>
      </c>
      <c r="AD69" s="1" t="s">
        <v>90</v>
      </c>
      <c r="AE69" s="13" t="e">
        <f>VLOOKUP($AE$160,Multipliers!$A$2:$T$948,11,FALSE)</f>
        <v>#N/A</v>
      </c>
      <c r="AK69" s="1" t="s">
        <v>90</v>
      </c>
      <c r="AL69" s="13" t="e">
        <f>VLOOKUP($AL$160,Multipliers!$A$2:$T$948,11,FALSE)</f>
        <v>#N/A</v>
      </c>
    </row>
    <row r="72" spans="2:52" ht="16.8" x14ac:dyDescent="0.3">
      <c r="B72" s="430" t="s">
        <v>1019</v>
      </c>
      <c r="C72" s="430"/>
      <c r="D72" s="430"/>
      <c r="E72" s="430"/>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row>
    <row r="73" spans="2:52" ht="16.8" x14ac:dyDescent="0.3">
      <c r="B73" s="23"/>
      <c r="C73" s="23"/>
      <c r="D73" s="23"/>
      <c r="E73" s="23"/>
    </row>
    <row r="74" spans="2:52" ht="16.8" x14ac:dyDescent="0.4">
      <c r="B74" s="48" t="s">
        <v>983</v>
      </c>
      <c r="C74" s="23"/>
      <c r="D74" s="23"/>
      <c r="E74" s="23"/>
      <c r="I74" s="48" t="s">
        <v>984</v>
      </c>
      <c r="J74" s="23"/>
      <c r="K74" s="23"/>
      <c r="L74" s="23"/>
      <c r="P74" s="48" t="s">
        <v>988</v>
      </c>
      <c r="Q74" s="23"/>
      <c r="R74" s="23"/>
      <c r="S74" s="23"/>
      <c r="W74" s="48" t="s">
        <v>996</v>
      </c>
      <c r="X74" s="23"/>
      <c r="Y74" s="23"/>
      <c r="Z74" s="23"/>
      <c r="AD74" s="48" t="s">
        <v>997</v>
      </c>
      <c r="AE74" s="23"/>
      <c r="AF74" s="23"/>
      <c r="AG74" s="23"/>
      <c r="AK74" s="48" t="s">
        <v>998</v>
      </c>
      <c r="AL74" s="23"/>
      <c r="AM74" s="23"/>
      <c r="AN74" s="23"/>
      <c r="AT74" s="60"/>
      <c r="AU74" s="60" t="s">
        <v>85</v>
      </c>
      <c r="AV74" s="60" t="s">
        <v>86</v>
      </c>
      <c r="AW74" s="60" t="s">
        <v>88</v>
      </c>
      <c r="AX74" s="60" t="s">
        <v>89</v>
      </c>
      <c r="AY74" s="60" t="s">
        <v>1005</v>
      </c>
      <c r="AZ74" s="60" t="s">
        <v>83</v>
      </c>
    </row>
    <row r="75" spans="2:52" ht="16.8" x14ac:dyDescent="0.4">
      <c r="B75" s="23"/>
      <c r="C75" s="23"/>
      <c r="D75" s="23"/>
      <c r="E75" s="23"/>
      <c r="I75" s="23"/>
      <c r="J75" s="23"/>
      <c r="K75" s="23"/>
      <c r="L75" s="23"/>
      <c r="P75" s="23"/>
      <c r="Q75" s="23"/>
      <c r="R75" s="23"/>
      <c r="S75" s="23"/>
      <c r="W75" s="23"/>
      <c r="X75" s="23"/>
      <c r="Y75" s="23"/>
      <c r="Z75" s="23"/>
      <c r="AD75" s="23"/>
      <c r="AE75" s="23"/>
      <c r="AF75" s="23"/>
      <c r="AG75" s="23"/>
      <c r="AK75" s="23"/>
      <c r="AL75" s="23"/>
      <c r="AM75" s="23"/>
      <c r="AN75" s="23"/>
      <c r="AT75" s="55" t="s">
        <v>1002</v>
      </c>
      <c r="AU75" s="56">
        <f>F85</f>
        <v>2.8090971894161267</v>
      </c>
      <c r="AV75" s="56">
        <f>G85</f>
        <v>0.54706551311012219</v>
      </c>
      <c r="AW75" s="57">
        <f>F86</f>
        <v>170000</v>
      </c>
      <c r="AX75" s="57">
        <f>G86</f>
        <v>23457.489220871699</v>
      </c>
      <c r="AY75" s="57">
        <f>F87</f>
        <v>633027.21821062011</v>
      </c>
      <c r="AZ75" s="57">
        <f>G87</f>
        <v>100095.61573821923</v>
      </c>
    </row>
    <row r="76" spans="2:52" ht="16.8" x14ac:dyDescent="0.4">
      <c r="B76" s="1"/>
      <c r="C76" s="20" t="s">
        <v>979</v>
      </c>
      <c r="D76" s="1" t="s">
        <v>15</v>
      </c>
      <c r="E76" s="1" t="s">
        <v>16</v>
      </c>
      <c r="F76" s="1" t="s">
        <v>978</v>
      </c>
      <c r="G76" s="1" t="s">
        <v>17</v>
      </c>
      <c r="I76" s="1"/>
      <c r="J76" s="20" t="s">
        <v>979</v>
      </c>
      <c r="K76" s="1" t="s">
        <v>15</v>
      </c>
      <c r="L76" s="1" t="s">
        <v>16</v>
      </c>
      <c r="M76" s="1" t="s">
        <v>978</v>
      </c>
      <c r="N76" s="1" t="s">
        <v>17</v>
      </c>
      <c r="P76" s="1"/>
      <c r="Q76" s="20" t="s">
        <v>979</v>
      </c>
      <c r="R76" s="1" t="s">
        <v>15</v>
      </c>
      <c r="S76" s="1" t="s">
        <v>16</v>
      </c>
      <c r="T76" s="1" t="s">
        <v>978</v>
      </c>
      <c r="U76" s="1" t="s">
        <v>17</v>
      </c>
      <c r="W76" s="1"/>
      <c r="X76" s="20" t="s">
        <v>979</v>
      </c>
      <c r="Y76" s="1" t="s">
        <v>15</v>
      </c>
      <c r="Z76" s="1" t="s">
        <v>16</v>
      </c>
      <c r="AA76" s="1" t="s">
        <v>978</v>
      </c>
      <c r="AB76" s="1" t="s">
        <v>17</v>
      </c>
      <c r="AD76" s="1"/>
      <c r="AE76" s="20" t="s">
        <v>979</v>
      </c>
      <c r="AF76" s="1" t="s">
        <v>15</v>
      </c>
      <c r="AG76" s="1" t="s">
        <v>16</v>
      </c>
      <c r="AH76" s="1" t="s">
        <v>978</v>
      </c>
      <c r="AI76" s="1" t="s">
        <v>17</v>
      </c>
      <c r="AK76" s="1"/>
      <c r="AL76" s="20" t="s">
        <v>979</v>
      </c>
      <c r="AM76" s="1" t="s">
        <v>15</v>
      </c>
      <c r="AN76" s="1" t="s">
        <v>16</v>
      </c>
      <c r="AO76" s="1" t="s">
        <v>978</v>
      </c>
      <c r="AP76" s="1" t="s">
        <v>17</v>
      </c>
      <c r="AT76" s="55" t="s">
        <v>1003</v>
      </c>
      <c r="AU76" s="56">
        <f>M85</f>
        <v>0</v>
      </c>
      <c r="AV76" s="56">
        <f>N85</f>
        <v>0</v>
      </c>
      <c r="AW76" s="57">
        <f>M86</f>
        <v>0</v>
      </c>
      <c r="AX76" s="57">
        <f>N86</f>
        <v>0</v>
      </c>
      <c r="AY76" s="57">
        <f>M87</f>
        <v>0</v>
      </c>
      <c r="AZ76" s="57">
        <f>N87</f>
        <v>0</v>
      </c>
    </row>
    <row r="77" spans="2:52" ht="16.8" x14ac:dyDescent="0.4">
      <c r="B77" s="1" t="s">
        <v>14</v>
      </c>
      <c r="C77" s="17">
        <f>C79*C82</f>
        <v>2.8090971894161267</v>
      </c>
      <c r="D77" s="38">
        <f>C77*C90</f>
        <v>0.29679451791329015</v>
      </c>
      <c r="E77" s="38">
        <f>C77*C91</f>
        <v>3.7780873887304292E-2</v>
      </c>
      <c r="F77" s="38">
        <f>C77*C92</f>
        <v>0.2124901213095278</v>
      </c>
      <c r="G77" s="19">
        <f>SUM(C77:F77)</f>
        <v>3.356162702526249</v>
      </c>
      <c r="H77" s="12"/>
      <c r="I77" s="1" t="s">
        <v>14</v>
      </c>
      <c r="J77" s="17">
        <f>J79*J82</f>
        <v>0</v>
      </c>
      <c r="K77" s="38">
        <f>J77*J90</f>
        <v>0</v>
      </c>
      <c r="L77" s="38">
        <f>J77*J91</f>
        <v>0</v>
      </c>
      <c r="M77" s="38">
        <f>J77*J91</f>
        <v>0</v>
      </c>
      <c r="N77" s="19">
        <f>SUM(J77:M77)</f>
        <v>0</v>
      </c>
      <c r="P77" s="1" t="s">
        <v>14</v>
      </c>
      <c r="Q77" s="18" t="e">
        <f>Q79*Q82</f>
        <v>#N/A</v>
      </c>
      <c r="R77" s="38" t="e">
        <f>Q77*Q90</f>
        <v>#N/A</v>
      </c>
      <c r="S77" s="38" t="e">
        <f>$Q$156*Q91</f>
        <v>#N/A</v>
      </c>
      <c r="T77" s="38" t="e">
        <f>$Q$156*Q92</f>
        <v>#N/A</v>
      </c>
      <c r="U77" s="19" t="e">
        <f>SUM(Q77:T77)</f>
        <v>#N/A</v>
      </c>
      <c r="W77" s="1" t="s">
        <v>14</v>
      </c>
      <c r="X77" s="18" t="e">
        <f>X79*X82</f>
        <v>#N/A</v>
      </c>
      <c r="Y77" s="38" t="e">
        <f>X77*X90</f>
        <v>#N/A</v>
      </c>
      <c r="Z77" s="38" t="e">
        <f>X77*X91</f>
        <v>#N/A</v>
      </c>
      <c r="AA77" s="38" t="e">
        <f>X77*X92</f>
        <v>#N/A</v>
      </c>
      <c r="AB77" s="19" t="e">
        <f>SUM(X77:AA77)</f>
        <v>#N/A</v>
      </c>
      <c r="AD77" s="1" t="s">
        <v>14</v>
      </c>
      <c r="AE77" s="18" t="e">
        <f>AE79*AE82</f>
        <v>#N/A</v>
      </c>
      <c r="AF77" s="38" t="e">
        <f>AE77*AE90</f>
        <v>#N/A</v>
      </c>
      <c r="AG77" s="38" t="e">
        <f>AE77*AE91</f>
        <v>#N/A</v>
      </c>
      <c r="AH77" s="38" t="e">
        <f>AE77*AE92</f>
        <v>#N/A</v>
      </c>
      <c r="AI77" s="19" t="e">
        <f>SUM(AE77:AH77)</f>
        <v>#N/A</v>
      </c>
      <c r="AK77" s="1" t="s">
        <v>14</v>
      </c>
      <c r="AL77" s="18" t="e">
        <f>AL79*AL82</f>
        <v>#N/A</v>
      </c>
      <c r="AM77" s="38" t="e">
        <f>AL77*AL90</f>
        <v>#N/A</v>
      </c>
      <c r="AN77" s="38" t="e">
        <f>AL77*AL91</f>
        <v>#N/A</v>
      </c>
      <c r="AO77" s="38" t="e">
        <f>AL77*AL92</f>
        <v>#N/A</v>
      </c>
      <c r="AP77" s="19" t="e">
        <f>SUM(AL77:AO77)</f>
        <v>#N/A</v>
      </c>
      <c r="AT77" s="55" t="s">
        <v>1004</v>
      </c>
      <c r="AU77" s="51" t="e">
        <f>T85</f>
        <v>#N/A</v>
      </c>
      <c r="AV77" s="51" t="e">
        <f>U85</f>
        <v>#N/A</v>
      </c>
      <c r="AW77" s="51">
        <f>T86</f>
        <v>0</v>
      </c>
      <c r="AX77" s="51" t="e">
        <f>U86</f>
        <v>#N/A</v>
      </c>
      <c r="AY77" s="57" t="e">
        <f>T87</f>
        <v>#N/A</v>
      </c>
      <c r="AZ77" s="57" t="e">
        <f>U87</f>
        <v>#N/A</v>
      </c>
    </row>
    <row r="78" spans="2:52" ht="16.8" x14ac:dyDescent="0.4">
      <c r="B78" s="1" t="s">
        <v>23</v>
      </c>
      <c r="C78" s="15">
        <f>Input!F55</f>
        <v>170000</v>
      </c>
      <c r="D78" s="15">
        <f>C78*C93</f>
        <v>13352.981294282999</v>
      </c>
      <c r="E78" s="15">
        <f>C78*C94</f>
        <v>1659.2368819777</v>
      </c>
      <c r="F78" s="15">
        <f>C78*C95</f>
        <v>8445.2710446109995</v>
      </c>
      <c r="G78" s="24">
        <f>SUM(C78:F78)</f>
        <v>193457.48922087171</v>
      </c>
      <c r="H78" s="12"/>
      <c r="I78" s="1" t="s">
        <v>23</v>
      </c>
      <c r="J78" s="15">
        <f>Input!F56</f>
        <v>0</v>
      </c>
      <c r="K78" s="36">
        <f>J78*J93</f>
        <v>0</v>
      </c>
      <c r="L78" s="36">
        <f>J78*J94</f>
        <v>0</v>
      </c>
      <c r="M78" s="36">
        <f>J78*J95</f>
        <v>0</v>
      </c>
      <c r="N78" s="24">
        <f>SUM(J78:M78)</f>
        <v>0</v>
      </c>
      <c r="P78" s="1" t="s">
        <v>23</v>
      </c>
      <c r="Q78" s="15">
        <f>Input!F57</f>
        <v>0</v>
      </c>
      <c r="R78" s="15" t="e">
        <f>Q78*Q93</f>
        <v>#N/A</v>
      </c>
      <c r="S78" s="15" t="e">
        <f>Q78*Q94</f>
        <v>#N/A</v>
      </c>
      <c r="T78" s="15" t="e">
        <f>Q78*Q95</f>
        <v>#N/A</v>
      </c>
      <c r="U78" s="24" t="e">
        <f>SUM(Q78:T78)</f>
        <v>#N/A</v>
      </c>
      <c r="W78" s="1" t="s">
        <v>23</v>
      </c>
      <c r="X78" s="15">
        <f>Input!F58</f>
        <v>0</v>
      </c>
      <c r="Y78" s="15" t="e">
        <f>X78*X93</f>
        <v>#N/A</v>
      </c>
      <c r="Z78" s="15" t="e">
        <f>X78*X94</f>
        <v>#N/A</v>
      </c>
      <c r="AA78" s="15" t="e">
        <f>X78*X95</f>
        <v>#N/A</v>
      </c>
      <c r="AB78" s="24" t="e">
        <f>SUM(X78:AA78)</f>
        <v>#N/A</v>
      </c>
      <c r="AD78" s="1" t="s">
        <v>23</v>
      </c>
      <c r="AE78" s="15">
        <f>Input!F59</f>
        <v>0</v>
      </c>
      <c r="AF78" s="15" t="e">
        <f>AE78*AE93</f>
        <v>#N/A</v>
      </c>
      <c r="AG78" s="15" t="e">
        <f>AE78*AE94</f>
        <v>#N/A</v>
      </c>
      <c r="AH78" s="15" t="e">
        <f>AE78*AE95</f>
        <v>#N/A</v>
      </c>
      <c r="AI78" s="24" t="e">
        <f>SUM(AE78:AH78)</f>
        <v>#N/A</v>
      </c>
      <c r="AK78" s="1" t="s">
        <v>23</v>
      </c>
      <c r="AL78" s="15">
        <f>Input!F60</f>
        <v>0</v>
      </c>
      <c r="AM78" s="15" t="e">
        <f>AL78*AL93</f>
        <v>#N/A</v>
      </c>
      <c r="AN78" s="15" t="e">
        <f>AL78*AL94</f>
        <v>#N/A</v>
      </c>
      <c r="AO78" s="15" t="e">
        <f>AL78*AL95</f>
        <v>#N/A</v>
      </c>
      <c r="AP78" s="24" t="e">
        <f>SUM(AL78:AO78)</f>
        <v>#N/A</v>
      </c>
      <c r="AT78" s="55" t="s">
        <v>1007</v>
      </c>
      <c r="AU78" s="58" t="e">
        <f>AA85</f>
        <v>#N/A</v>
      </c>
      <c r="AV78" s="51" t="e">
        <f>AB85</f>
        <v>#N/A</v>
      </c>
      <c r="AW78" s="57">
        <f>AA86</f>
        <v>0</v>
      </c>
      <c r="AX78" s="53" t="e">
        <f>AB86</f>
        <v>#N/A</v>
      </c>
      <c r="AY78" s="57" t="e">
        <f>AA87</f>
        <v>#N/A</v>
      </c>
      <c r="AZ78" s="53" t="e">
        <f>AB87</f>
        <v>#N/A</v>
      </c>
    </row>
    <row r="79" spans="2:52" ht="16.8" x14ac:dyDescent="0.4">
      <c r="B79" s="1" t="s">
        <v>22</v>
      </c>
      <c r="C79" s="14">
        <f>C78/C83</f>
        <v>633027.21821062011</v>
      </c>
      <c r="D79" s="14">
        <f>C79*C87</f>
        <v>41837.912849339649</v>
      </c>
      <c r="E79" s="15">
        <f>C79*C88</f>
        <v>5520.3308557566124</v>
      </c>
      <c r="F79" s="16">
        <f>C79*C89</f>
        <v>52737.372033122963</v>
      </c>
      <c r="G79" s="24">
        <f>SUM(C79:F79)</f>
        <v>733122.83394883934</v>
      </c>
      <c r="H79" s="12"/>
      <c r="I79" s="1" t="s">
        <v>22</v>
      </c>
      <c r="J79" s="14">
        <f>J78/J83</f>
        <v>0</v>
      </c>
      <c r="K79" s="14">
        <f>J79*J87</f>
        <v>0</v>
      </c>
      <c r="L79" s="15">
        <f>J79*J88</f>
        <v>0</v>
      </c>
      <c r="M79" s="16">
        <f>J79*J89</f>
        <v>0</v>
      </c>
      <c r="N79" s="24">
        <f>SUM(J79:M79)</f>
        <v>0</v>
      </c>
      <c r="P79" s="1" t="s">
        <v>22</v>
      </c>
      <c r="Q79" s="14" t="e">
        <f>Q78/Q83</f>
        <v>#N/A</v>
      </c>
      <c r="R79" s="14" t="e">
        <f>Q79*Q87</f>
        <v>#N/A</v>
      </c>
      <c r="S79" s="15" t="e">
        <f>Q79*Q88</f>
        <v>#N/A</v>
      </c>
      <c r="T79" s="16" t="e">
        <f>Q79*Q89</f>
        <v>#N/A</v>
      </c>
      <c r="U79" s="24" t="e">
        <f>SUM(Q79:T79)</f>
        <v>#N/A</v>
      </c>
      <c r="W79" s="1" t="s">
        <v>22</v>
      </c>
      <c r="X79" s="37" t="e">
        <f>X78/X83</f>
        <v>#N/A</v>
      </c>
      <c r="Y79" s="14" t="e">
        <f>X79*X87</f>
        <v>#N/A</v>
      </c>
      <c r="Z79" s="15" t="e">
        <f>X79*X88</f>
        <v>#N/A</v>
      </c>
      <c r="AA79" s="16" t="e">
        <f>X79*X89</f>
        <v>#N/A</v>
      </c>
      <c r="AB79" s="24" t="e">
        <f>SUM(X79:AA79)</f>
        <v>#N/A</v>
      </c>
      <c r="AD79" s="1" t="s">
        <v>22</v>
      </c>
      <c r="AE79" s="14" t="e">
        <f>AE78/AE83</f>
        <v>#N/A</v>
      </c>
      <c r="AF79" s="14" t="e">
        <f>AE79*AE87</f>
        <v>#N/A</v>
      </c>
      <c r="AG79" s="15" t="e">
        <f>AE79*AE88</f>
        <v>#N/A</v>
      </c>
      <c r="AH79" s="16" t="e">
        <f>AE79*AE89</f>
        <v>#N/A</v>
      </c>
      <c r="AI79" s="24" t="e">
        <f>SUM(AE79:AH79)</f>
        <v>#N/A</v>
      </c>
      <c r="AK79" s="1" t="s">
        <v>22</v>
      </c>
      <c r="AL79" s="14" t="e">
        <f>AL78/AL83</f>
        <v>#N/A</v>
      </c>
      <c r="AM79" s="14" t="e">
        <f>AL79*AL87</f>
        <v>#N/A</v>
      </c>
      <c r="AN79" s="15" t="e">
        <f>AL79*AL88</f>
        <v>#N/A</v>
      </c>
      <c r="AO79" s="16" t="e">
        <f>AL79*AL89</f>
        <v>#N/A</v>
      </c>
      <c r="AP79" s="24" t="e">
        <f>SUM(AL79:AO79)</f>
        <v>#N/A</v>
      </c>
      <c r="AT79" s="55" t="s">
        <v>1008</v>
      </c>
      <c r="AU79" s="56" t="e">
        <f>AH85</f>
        <v>#N/A</v>
      </c>
      <c r="AV79" s="56" t="e">
        <f>AI85</f>
        <v>#N/A</v>
      </c>
      <c r="AW79" s="57">
        <f>AH86</f>
        <v>0</v>
      </c>
      <c r="AX79" s="57" t="e">
        <f>AI86</f>
        <v>#N/A</v>
      </c>
      <c r="AY79" s="57" t="e">
        <f>AH87</f>
        <v>#N/A</v>
      </c>
      <c r="AZ79" s="57" t="e">
        <f>AI87</f>
        <v>#N/A</v>
      </c>
    </row>
    <row r="80" spans="2:52" ht="16.8" x14ac:dyDescent="0.4">
      <c r="G80" s="21"/>
      <c r="N80" s="21"/>
      <c r="U80" s="21"/>
      <c r="AB80" s="21"/>
      <c r="AI80" s="21"/>
      <c r="AP80" s="21"/>
      <c r="AT80" s="55" t="s">
        <v>1009</v>
      </c>
      <c r="AU80" s="56" t="e">
        <f>AO85</f>
        <v>#N/A</v>
      </c>
      <c r="AV80" s="56" t="e">
        <f>AP85</f>
        <v>#N/A</v>
      </c>
      <c r="AW80" s="57">
        <f>AO86</f>
        <v>0</v>
      </c>
      <c r="AX80" s="57" t="e">
        <f>AP86</f>
        <v>#N/A</v>
      </c>
      <c r="AY80" s="57" t="e">
        <f>AO87</f>
        <v>#N/A</v>
      </c>
      <c r="AZ80" s="57" t="e">
        <f>AP87</f>
        <v>#N/A</v>
      </c>
    </row>
    <row r="81" spans="2:52" ht="16.8" x14ac:dyDescent="0.4">
      <c r="B81" s="1" t="s">
        <v>32</v>
      </c>
      <c r="C81" s="45">
        <f>C55</f>
        <v>331524</v>
      </c>
      <c r="I81" s="1" t="s">
        <v>32</v>
      </c>
      <c r="J81" s="45">
        <f>J55</f>
        <v>331524</v>
      </c>
      <c r="P81" s="1" t="s">
        <v>32</v>
      </c>
      <c r="Q81" s="45" t="str">
        <f>Q55</f>
        <v xml:space="preserve"> </v>
      </c>
      <c r="W81" s="1" t="s">
        <v>32</v>
      </c>
      <c r="X81" s="45">
        <f>X55</f>
        <v>0</v>
      </c>
      <c r="AD81" s="1" t="s">
        <v>32</v>
      </c>
      <c r="AE81" s="45">
        <f>AE55</f>
        <v>0</v>
      </c>
      <c r="AK81" s="1" t="s">
        <v>32</v>
      </c>
      <c r="AL81" s="45">
        <f>AL55</f>
        <v>0</v>
      </c>
      <c r="AT81" s="1" t="s">
        <v>17</v>
      </c>
      <c r="AU81">
        <f>SUMIF(AU75:AU80,"&lt;&gt;#N/A")</f>
        <v>2.8090971894161267</v>
      </c>
      <c r="AV81" s="59">
        <f t="shared" ref="AV81:AZ81" si="20">SUMIF(AV75:AV80,"&lt;&gt;#N/A")</f>
        <v>0.54706551311012219</v>
      </c>
      <c r="AW81" s="46">
        <f t="shared" si="20"/>
        <v>170000</v>
      </c>
      <c r="AX81" s="46">
        <f t="shared" si="20"/>
        <v>23457.489220871699</v>
      </c>
      <c r="AY81" s="46">
        <f t="shared" si="20"/>
        <v>633027.21821062011</v>
      </c>
      <c r="AZ81" s="46">
        <f t="shared" si="20"/>
        <v>100095.61573821923</v>
      </c>
    </row>
    <row r="82" spans="2:52" ht="16.8" x14ac:dyDescent="0.4">
      <c r="B82" s="1" t="s">
        <v>980</v>
      </c>
      <c r="C82" s="13">
        <f>VLOOKUP($C$160,Multipliers!$A$2:$T$948,16,FALSE)</f>
        <v>4.4375614643500004E-6</v>
      </c>
      <c r="I82" s="1" t="s">
        <v>980</v>
      </c>
      <c r="J82" s="13">
        <f>VLOOKUP($J$160,Multipliers!$A$2:$T$948,16,FALSE)</f>
        <v>4.4375614643500004E-6</v>
      </c>
      <c r="P82" s="1" t="s">
        <v>980</v>
      </c>
      <c r="Q82" s="13" t="e">
        <f>VLOOKUP($Q$160,Multipliers!$A$2:$T$948,16,FALSE)</f>
        <v>#N/A</v>
      </c>
      <c r="W82" s="1" t="s">
        <v>980</v>
      </c>
      <c r="X82" s="13" t="e">
        <f>VLOOKUP(X81,Multipliers!$A$2:$T$948,16,FALSE)</f>
        <v>#N/A</v>
      </c>
      <c r="AD82" s="1" t="s">
        <v>980</v>
      </c>
      <c r="AE82" s="13" t="e">
        <f>VLOOKUP(AE81,Multipliers!$A$2:$T$948,16,FALSE)</f>
        <v>#N/A</v>
      </c>
      <c r="AK82" s="1" t="s">
        <v>980</v>
      </c>
      <c r="AL82" s="13" t="e">
        <f>VLOOKUP(AL81,Multipliers!$A$2:$T$948,16,FALSE)</f>
        <v>#N/A</v>
      </c>
    </row>
    <row r="83" spans="2:52" ht="16.8" x14ac:dyDescent="0.4">
      <c r="B83" s="1" t="s">
        <v>981</v>
      </c>
      <c r="C83" s="13">
        <f>VLOOKUP($C$160,Multipliers!$A$2:$T$948,17,FALSE)</f>
        <v>0.26855085391200001</v>
      </c>
      <c r="I83" s="1" t="s">
        <v>981</v>
      </c>
      <c r="J83" s="13">
        <f>VLOOKUP($J$160,Multipliers!$A$2:$T$948,17,FALSE)</f>
        <v>0.26855085391200001</v>
      </c>
      <c r="P83" s="1" t="s">
        <v>981</v>
      </c>
      <c r="Q83" s="13" t="e">
        <f>VLOOKUP(Q81,Multipliers!$A$2:$T$948,17,FALSE)</f>
        <v>#N/A</v>
      </c>
      <c r="W83" s="1" t="s">
        <v>981</v>
      </c>
      <c r="X83" s="13" t="e">
        <f>VLOOKUP(X81,Multipliers!$A$2:$T$948,17,FALSE)</f>
        <v>#N/A</v>
      </c>
      <c r="AD83" s="1" t="s">
        <v>981</v>
      </c>
      <c r="AE83" s="13" t="e">
        <f>VLOOKUP(AE81,Multipliers!$A$2:$T$948,17,FALSE)</f>
        <v>#N/A</v>
      </c>
      <c r="AK83" s="1" t="s">
        <v>981</v>
      </c>
      <c r="AL83" s="13" t="e">
        <f>VLOOKUP(AL81,Multipliers!$A$2:$T$948,17,FALSE)</f>
        <v>#N/A</v>
      </c>
    </row>
    <row r="84" spans="2:52" x14ac:dyDescent="0.3">
      <c r="C84" s="21"/>
      <c r="E84" s="25"/>
      <c r="F84" s="25" t="s">
        <v>15</v>
      </c>
      <c r="G84" s="25" t="s">
        <v>16</v>
      </c>
      <c r="J84" s="21"/>
      <c r="L84" s="25"/>
      <c r="M84" s="25" t="s">
        <v>15</v>
      </c>
      <c r="N84" s="25" t="s">
        <v>16</v>
      </c>
      <c r="Q84" s="21"/>
      <c r="S84" s="25"/>
      <c r="T84" s="25" t="s">
        <v>15</v>
      </c>
      <c r="U84" s="25" t="s">
        <v>16</v>
      </c>
      <c r="X84" s="21"/>
      <c r="Z84" s="25"/>
      <c r="AA84" s="25" t="s">
        <v>15</v>
      </c>
      <c r="AB84" s="25" t="s">
        <v>16</v>
      </c>
      <c r="AE84" s="21"/>
      <c r="AG84" s="25"/>
      <c r="AH84" s="25" t="s">
        <v>15</v>
      </c>
      <c r="AI84" s="25" t="s">
        <v>16</v>
      </c>
      <c r="AL84" s="21"/>
      <c r="AN84" s="25"/>
      <c r="AO84" s="25" t="s">
        <v>15</v>
      </c>
      <c r="AP84" s="25" t="s">
        <v>16</v>
      </c>
    </row>
    <row r="85" spans="2:52" ht="16.8" x14ac:dyDescent="0.4">
      <c r="B85" s="1" t="s">
        <v>982</v>
      </c>
      <c r="E85" s="26" t="s">
        <v>14</v>
      </c>
      <c r="F85" s="28">
        <f>C77</f>
        <v>2.8090971894161267</v>
      </c>
      <c r="G85" s="28">
        <f>SUM(D77:F77)</f>
        <v>0.54706551311012219</v>
      </c>
      <c r="I85" s="1" t="s">
        <v>982</v>
      </c>
      <c r="L85" s="26" t="s">
        <v>14</v>
      </c>
      <c r="M85" s="28">
        <f>J77</f>
        <v>0</v>
      </c>
      <c r="N85" s="28">
        <f>SUM(K77:M77)</f>
        <v>0</v>
      </c>
      <c r="P85" s="1" t="s">
        <v>982</v>
      </c>
      <c r="S85" s="26" t="s">
        <v>14</v>
      </c>
      <c r="T85" s="28" t="e">
        <f>Q77</f>
        <v>#N/A</v>
      </c>
      <c r="U85" s="28" t="e">
        <f>SUM(R77:T77)</f>
        <v>#N/A</v>
      </c>
      <c r="W85" s="1" t="s">
        <v>982</v>
      </c>
      <c r="Z85" s="26" t="s">
        <v>14</v>
      </c>
      <c r="AA85" s="28" t="e">
        <f>X77</f>
        <v>#N/A</v>
      </c>
      <c r="AB85" s="28" t="e">
        <f>SUM(Y77:AA77)</f>
        <v>#N/A</v>
      </c>
      <c r="AD85" s="1" t="s">
        <v>982</v>
      </c>
      <c r="AG85" s="26" t="s">
        <v>14</v>
      </c>
      <c r="AH85" s="28" t="e">
        <f>AE77</f>
        <v>#N/A</v>
      </c>
      <c r="AI85" s="28" t="e">
        <f>SUM(AF77:AH77)</f>
        <v>#N/A</v>
      </c>
      <c r="AK85" s="1" t="s">
        <v>982</v>
      </c>
      <c r="AN85" s="26" t="s">
        <v>14</v>
      </c>
      <c r="AO85" s="28" t="e">
        <f>AL77</f>
        <v>#N/A</v>
      </c>
      <c r="AP85" s="28" t="e">
        <f>SUM(AM77:AO77)</f>
        <v>#N/A</v>
      </c>
      <c r="AT85" s="44"/>
      <c r="AU85" s="60" t="s">
        <v>15</v>
      </c>
      <c r="AV85" s="60" t="s">
        <v>16</v>
      </c>
      <c r="AW85" s="60" t="s">
        <v>17</v>
      </c>
    </row>
    <row r="86" spans="2:52" ht="16.8" x14ac:dyDescent="0.4">
      <c r="C86" s="22"/>
      <c r="E86" s="26" t="s">
        <v>23</v>
      </c>
      <c r="F86" s="29">
        <f t="shared" ref="F86:F87" si="21">C78</f>
        <v>170000</v>
      </c>
      <c r="G86" s="29">
        <f t="shared" ref="G86:G87" si="22">SUM(D78:F78)</f>
        <v>23457.489220871699</v>
      </c>
      <c r="J86" s="22"/>
      <c r="L86" s="26" t="s">
        <v>23</v>
      </c>
      <c r="M86" s="29">
        <f>J78</f>
        <v>0</v>
      </c>
      <c r="N86" s="29">
        <f t="shared" ref="N86:N87" si="23">SUM(K78:M78)</f>
        <v>0</v>
      </c>
      <c r="Q86" s="22"/>
      <c r="S86" s="26" t="s">
        <v>23</v>
      </c>
      <c r="T86" s="29">
        <f t="shared" ref="T86:T87" si="24">Q78</f>
        <v>0</v>
      </c>
      <c r="U86" s="29" t="e">
        <f t="shared" ref="U86:U87" si="25">SUM(R78:T78)</f>
        <v>#N/A</v>
      </c>
      <c r="X86" s="22"/>
      <c r="Z86" s="26" t="s">
        <v>23</v>
      </c>
      <c r="AA86" s="29">
        <f t="shared" ref="AA86:AA87" si="26">X78</f>
        <v>0</v>
      </c>
      <c r="AB86" s="29" t="e">
        <f t="shared" ref="AB86:AB87" si="27">SUM(Y78:AA78)</f>
        <v>#N/A</v>
      </c>
      <c r="AE86" s="22"/>
      <c r="AG86" s="26" t="s">
        <v>23</v>
      </c>
      <c r="AH86" s="29">
        <f t="shared" ref="AH86:AH87" si="28">AE78</f>
        <v>0</v>
      </c>
      <c r="AI86" s="29" t="e">
        <f t="shared" ref="AI86:AI87" si="29">SUM(AF78:AH78)</f>
        <v>#N/A</v>
      </c>
      <c r="AL86" s="22"/>
      <c r="AN86" s="26" t="s">
        <v>23</v>
      </c>
      <c r="AO86" s="29">
        <f t="shared" ref="AO86:AO87" si="30">AL78</f>
        <v>0</v>
      </c>
      <c r="AP86" s="29" t="e">
        <f t="shared" ref="AP86:AP87" si="31">SUM(AM78:AO78)</f>
        <v>#N/A</v>
      </c>
      <c r="AT86" t="s">
        <v>14</v>
      </c>
      <c r="AU86" s="51">
        <f>AU81</f>
        <v>2.8090971894161267</v>
      </c>
      <c r="AV86" s="51">
        <f>AV81</f>
        <v>0.54706551311012219</v>
      </c>
      <c r="AW86" s="52">
        <f>SUM(AU86:AV86)</f>
        <v>3.356162702526249</v>
      </c>
    </row>
    <row r="87" spans="2:52" ht="16.8" x14ac:dyDescent="0.4">
      <c r="B87" s="1" t="s">
        <v>82</v>
      </c>
      <c r="C87" s="13">
        <f>VLOOKUP($C$160,Multipliers!$A$2:$T$948,3,FALSE)</f>
        <v>6.6091807185800003E-2</v>
      </c>
      <c r="E87" s="26" t="s">
        <v>22</v>
      </c>
      <c r="F87" s="29">
        <f t="shared" si="21"/>
        <v>633027.21821062011</v>
      </c>
      <c r="G87" s="29">
        <f t="shared" si="22"/>
        <v>100095.61573821923</v>
      </c>
      <c r="I87" s="1" t="s">
        <v>82</v>
      </c>
      <c r="J87" s="13">
        <f>VLOOKUP($J$160,Multipliers!$A$2:$T$948,3,FALSE)</f>
        <v>6.6091807185800003E-2</v>
      </c>
      <c r="L87" s="26" t="s">
        <v>22</v>
      </c>
      <c r="M87" s="29">
        <f t="shared" ref="M87" si="32">J79</f>
        <v>0</v>
      </c>
      <c r="N87" s="29">
        <f t="shared" si="23"/>
        <v>0</v>
      </c>
      <c r="P87" s="1" t="s">
        <v>82</v>
      </c>
      <c r="Q87" s="13" t="e">
        <f>VLOOKUP($Q$160,Multipliers!$A$2:$T$948,3,FALSE)</f>
        <v>#N/A</v>
      </c>
      <c r="S87" s="26" t="s">
        <v>22</v>
      </c>
      <c r="T87" s="29" t="e">
        <f t="shared" si="24"/>
        <v>#N/A</v>
      </c>
      <c r="U87" s="29" t="e">
        <f t="shared" si="25"/>
        <v>#N/A</v>
      </c>
      <c r="W87" s="1" t="s">
        <v>82</v>
      </c>
      <c r="X87" s="13" t="e">
        <f>VLOOKUP($X$160,Multipliers!$A$2:$T$948,3,FALSE)</f>
        <v>#N/A</v>
      </c>
      <c r="Z87" s="26" t="s">
        <v>22</v>
      </c>
      <c r="AA87" s="29" t="e">
        <f t="shared" si="26"/>
        <v>#N/A</v>
      </c>
      <c r="AB87" s="29" t="e">
        <f t="shared" si="27"/>
        <v>#N/A</v>
      </c>
      <c r="AD87" s="1" t="s">
        <v>82</v>
      </c>
      <c r="AE87" s="13" t="e">
        <f>VLOOKUP($AE$160,Multipliers!$A$2:$T$948,3,FALSE)</f>
        <v>#N/A</v>
      </c>
      <c r="AG87" s="26" t="s">
        <v>22</v>
      </c>
      <c r="AH87" s="29" t="e">
        <f t="shared" si="28"/>
        <v>#N/A</v>
      </c>
      <c r="AI87" s="29" t="e">
        <f t="shared" si="29"/>
        <v>#N/A</v>
      </c>
      <c r="AK87" s="1" t="s">
        <v>82</v>
      </c>
      <c r="AL87" s="13" t="e">
        <f>VLOOKUP($AL$160,Multipliers!$A$2:$T$948,3,FALSE)</f>
        <v>#N/A</v>
      </c>
      <c r="AN87" s="26" t="s">
        <v>22</v>
      </c>
      <c r="AO87" s="29" t="e">
        <f t="shared" si="30"/>
        <v>#N/A</v>
      </c>
      <c r="AP87" s="29" t="e">
        <f t="shared" si="31"/>
        <v>#N/A</v>
      </c>
      <c r="AT87" t="s">
        <v>23</v>
      </c>
      <c r="AU87" s="53">
        <f>AW81</f>
        <v>170000</v>
      </c>
      <c r="AV87" s="53">
        <f>AX81</f>
        <v>23457.489220871699</v>
      </c>
      <c r="AW87" s="54">
        <f>SUM(AU87:AV87)</f>
        <v>193457.48922087171</v>
      </c>
    </row>
    <row r="88" spans="2:52" ht="16.8" x14ac:dyDescent="0.4">
      <c r="B88" s="1" t="s">
        <v>83</v>
      </c>
      <c r="C88" s="13">
        <f>VLOOKUP($C$160,Multipliers!$A$2:$T$948,4,FALSE)</f>
        <v>8.7205268540600008E-3</v>
      </c>
      <c r="I88" s="1" t="s">
        <v>83</v>
      </c>
      <c r="J88" s="13">
        <f>VLOOKUP($J$160,Multipliers!$A$2:$T$948,4,FALSE)</f>
        <v>8.7205268540600008E-3</v>
      </c>
      <c r="P88" s="1" t="s">
        <v>83</v>
      </c>
      <c r="Q88" s="13" t="e">
        <f>VLOOKUP($Q$160,Multipliers!$A$2:$T$948,4,FALSE)</f>
        <v>#N/A</v>
      </c>
      <c r="W88" s="1" t="s">
        <v>83</v>
      </c>
      <c r="X88" s="13" t="e">
        <f>VLOOKUP($X$160,Multipliers!$A$2:$T$948,4,FALSE)</f>
        <v>#N/A</v>
      </c>
      <c r="AD88" s="1" t="s">
        <v>83</v>
      </c>
      <c r="AE88" s="13" t="e">
        <f>VLOOKUP($AE$160,Multipliers!$A$2:$T$948,4,FALSE)</f>
        <v>#N/A</v>
      </c>
      <c r="AK88" s="1" t="s">
        <v>83</v>
      </c>
      <c r="AL88" s="13" t="e">
        <f>VLOOKUP($AL$160,Multipliers!$A$2:$T$948,4,FALSE)</f>
        <v>#N/A</v>
      </c>
      <c r="AT88" t="s">
        <v>22</v>
      </c>
      <c r="AU88" s="53">
        <f>AY81</f>
        <v>633027.21821062011</v>
      </c>
      <c r="AV88" s="53">
        <f>AZ81</f>
        <v>100095.61573821923</v>
      </c>
      <c r="AW88" s="54">
        <f>SUM(AU88:AV88)</f>
        <v>733122.83394883934</v>
      </c>
    </row>
    <row r="89" spans="2:52" ht="16.8" x14ac:dyDescent="0.4">
      <c r="B89" s="1" t="s">
        <v>84</v>
      </c>
      <c r="C89" s="13">
        <f>VLOOKUP($C$160,Multipliers!$A$2:$T$948,5,FALSE)</f>
        <v>8.3309801720999999E-2</v>
      </c>
      <c r="I89" s="1" t="s">
        <v>84</v>
      </c>
      <c r="J89" s="13">
        <f>VLOOKUP($J$160,Multipliers!$A$2:$T$948,5,FALSE)</f>
        <v>8.3309801720999999E-2</v>
      </c>
      <c r="P89" s="1" t="s">
        <v>84</v>
      </c>
      <c r="Q89" s="13" t="e">
        <f>VLOOKUP($Q$160,Multipliers!$A$2:$T$948,5,FALSE)</f>
        <v>#N/A</v>
      </c>
      <c r="W89" s="1" t="s">
        <v>84</v>
      </c>
      <c r="X89" s="13" t="e">
        <f>VLOOKUP($X$160,Multipliers!$A$2:$T$948,5,FALSE)</f>
        <v>#N/A</v>
      </c>
      <c r="AD89" s="1" t="s">
        <v>84</v>
      </c>
      <c r="AE89" s="13" t="e">
        <f>VLOOKUP($AE$160,Multipliers!$A$2:$T$948,5,FALSE)</f>
        <v>#N/A</v>
      </c>
      <c r="AK89" s="1" t="s">
        <v>84</v>
      </c>
      <c r="AL89" s="13" t="e">
        <f>VLOOKUP($AL$160,Multipliers!$A$2:$T$948,5,FALSE)</f>
        <v>#N/A</v>
      </c>
    </row>
    <row r="90" spans="2:52" ht="16.8" x14ac:dyDescent="0.4">
      <c r="B90" s="1" t="s">
        <v>85</v>
      </c>
      <c r="C90" s="13">
        <f>VLOOKUP($C$160,Multipliers!$A$2:$T$948,6,FALSE)</f>
        <v>0.105654770163</v>
      </c>
      <c r="I90" s="1" t="s">
        <v>85</v>
      </c>
      <c r="J90" s="13">
        <f>VLOOKUP($J$160,Multipliers!$A$2:$T$948,6,FALSE)</f>
        <v>0.105654770163</v>
      </c>
      <c r="P90" s="1" t="s">
        <v>85</v>
      </c>
      <c r="Q90" s="13" t="e">
        <f>VLOOKUP($Q$160,Multipliers!$A$2:$T$948,6,FALSE)</f>
        <v>#N/A</v>
      </c>
      <c r="W90" s="1" t="s">
        <v>85</v>
      </c>
      <c r="X90" s="13" t="e">
        <f>VLOOKUP($X$160,Multipliers!$A$2:$T$948,6,FALSE)</f>
        <v>#N/A</v>
      </c>
      <c r="AD90" s="1" t="s">
        <v>85</v>
      </c>
      <c r="AE90" s="13" t="e">
        <f>VLOOKUP($AE$160,Multipliers!$A$2:$T$948,6,FALSE)</f>
        <v>#N/A</v>
      </c>
      <c r="AK90" s="1" t="s">
        <v>85</v>
      </c>
      <c r="AL90" s="13" t="e">
        <f>VLOOKUP($AL$160,Multipliers!$A$2:$T$948,6,FALSE)</f>
        <v>#N/A</v>
      </c>
    </row>
    <row r="91" spans="2:52" ht="16.8" x14ac:dyDescent="0.4">
      <c r="B91" s="1" t="s">
        <v>86</v>
      </c>
      <c r="C91" s="13">
        <f>VLOOKUP($C$160,Multipliers!$A$2:$T$948,7,FALSE)</f>
        <v>1.34494719619E-2</v>
      </c>
      <c r="I91" s="1" t="s">
        <v>86</v>
      </c>
      <c r="J91" s="13">
        <f>VLOOKUP($J$160,Multipliers!$A$2:$T$948,7,FALSE)</f>
        <v>1.34494719619E-2</v>
      </c>
      <c r="P91" s="1" t="s">
        <v>86</v>
      </c>
      <c r="Q91" s="13" t="e">
        <f>VLOOKUP($Q$160,Multipliers!$A$2:$T$948,7,FALSE)</f>
        <v>#N/A</v>
      </c>
      <c r="W91" s="1" t="s">
        <v>86</v>
      </c>
      <c r="X91" s="13" t="e">
        <f>VLOOKUP($X$160,Multipliers!$A$2:$T$948,7,FALSE)</f>
        <v>#N/A</v>
      </c>
      <c r="AD91" s="1" t="s">
        <v>86</v>
      </c>
      <c r="AE91" s="13" t="e">
        <f>VLOOKUP($AE$160,Multipliers!$A$2:$T$948,7,FALSE)</f>
        <v>#N/A</v>
      </c>
      <c r="AK91" s="1" t="s">
        <v>86</v>
      </c>
      <c r="AL91" s="13" t="e">
        <f>VLOOKUP($AL$160,Multipliers!$A$2:$T$948,7,FALSE)</f>
        <v>#N/A</v>
      </c>
    </row>
    <row r="92" spans="2:52" ht="16.8" x14ac:dyDescent="0.4">
      <c r="B92" s="1" t="s">
        <v>87</v>
      </c>
      <c r="C92" s="13">
        <f>VLOOKUP($C$160,Multipliers!$A$2:$T$948,8,FALSE)</f>
        <v>7.5643563387600005E-2</v>
      </c>
      <c r="F92" s="47"/>
      <c r="I92" s="1" t="s">
        <v>87</v>
      </c>
      <c r="J92" s="13">
        <f>VLOOKUP($J$160,Multipliers!$A$2:$T$948,8,FALSE)</f>
        <v>7.5643563387600005E-2</v>
      </c>
      <c r="P92" s="1" t="s">
        <v>87</v>
      </c>
      <c r="Q92" s="13" t="e">
        <f>VLOOKUP($Q$160,Multipliers!$A$2:$T$948,8,FALSE)</f>
        <v>#N/A</v>
      </c>
      <c r="W92" s="1" t="s">
        <v>87</v>
      </c>
      <c r="X92" s="13" t="e">
        <f>VLOOKUP($X$160,Multipliers!$A$2:$T$948,8,FALSE)</f>
        <v>#N/A</v>
      </c>
      <c r="AD92" s="1" t="s">
        <v>87</v>
      </c>
      <c r="AE92" s="13" t="e">
        <f>VLOOKUP($AE$160,Multipliers!$A$2:$T$948,8,FALSE)</f>
        <v>#N/A</v>
      </c>
      <c r="AK92" s="1" t="s">
        <v>87</v>
      </c>
      <c r="AL92" s="13" t="e">
        <f>VLOOKUP($AL$160,Multipliers!$A$2:$T$948,8,FALSE)</f>
        <v>#N/A</v>
      </c>
    </row>
    <row r="93" spans="2:52" ht="16.8" x14ac:dyDescent="0.4">
      <c r="B93" s="1" t="s">
        <v>88</v>
      </c>
      <c r="C93" s="13">
        <f>VLOOKUP($C$160,Multipliers!$A$2:$T$948,9,FALSE)</f>
        <v>7.8546948789899998E-2</v>
      </c>
      <c r="I93" s="1" t="s">
        <v>88</v>
      </c>
      <c r="J93" s="13">
        <f>VLOOKUP($J$160,Multipliers!$A$2:$T$948,9,FALSE)</f>
        <v>7.8546948789899998E-2</v>
      </c>
      <c r="P93" s="1" t="s">
        <v>88</v>
      </c>
      <c r="Q93" s="13" t="e">
        <f>VLOOKUP($Q$160,Multipliers!$A$2:$T$948,9,FALSE)</f>
        <v>#N/A</v>
      </c>
      <c r="W93" s="1" t="s">
        <v>88</v>
      </c>
      <c r="X93" s="13" t="e">
        <f>VLOOKUP($X$160,Multipliers!$A$2:$T$948,9,FALSE)</f>
        <v>#N/A</v>
      </c>
      <c r="AD93" s="1" t="s">
        <v>88</v>
      </c>
      <c r="AE93" s="13" t="e">
        <f>VLOOKUP($AE$160,Multipliers!$A$2:$T$948,9,FALSE)</f>
        <v>#N/A</v>
      </c>
      <c r="AK93" s="1" t="s">
        <v>88</v>
      </c>
      <c r="AL93" s="13" t="e">
        <f>VLOOKUP($AL$160,Multipliers!$A$2:$T$948,9,FALSE)</f>
        <v>#N/A</v>
      </c>
    </row>
    <row r="94" spans="2:52" ht="16.8" x14ac:dyDescent="0.4">
      <c r="B94" s="1" t="s">
        <v>89</v>
      </c>
      <c r="C94" s="13">
        <f>VLOOKUP($C$160,Multipliers!$A$2:$T$948,10,FALSE)</f>
        <v>9.7602169528099997E-3</v>
      </c>
      <c r="F94" s="46"/>
      <c r="I94" s="1" t="s">
        <v>89</v>
      </c>
      <c r="J94" s="13">
        <f>VLOOKUP($J$160,Multipliers!$A$2:$T$948,10,FALSE)</f>
        <v>9.7602169528099997E-3</v>
      </c>
      <c r="P94" s="1" t="s">
        <v>89</v>
      </c>
      <c r="Q94" s="13" t="e">
        <f>VLOOKUP($Q$160,Multipliers!$A$2:$T$948,10,FALSE)</f>
        <v>#N/A</v>
      </c>
      <c r="W94" s="1" t="s">
        <v>89</v>
      </c>
      <c r="X94" s="13" t="e">
        <f>VLOOKUP($X$160,Multipliers!$A$2:$T$948,10,FALSE)</f>
        <v>#N/A</v>
      </c>
      <c r="AD94" s="1" t="s">
        <v>89</v>
      </c>
      <c r="AE94" s="13" t="e">
        <f>VLOOKUP($AE$160,Multipliers!$A$2:$T$948,10,FALSE)</f>
        <v>#N/A</v>
      </c>
      <c r="AK94" s="1" t="s">
        <v>89</v>
      </c>
      <c r="AL94" s="13" t="e">
        <f>VLOOKUP($AL$160,Multipliers!$A$2:$T$948,10,FALSE)</f>
        <v>#N/A</v>
      </c>
    </row>
    <row r="95" spans="2:52" ht="16.8" x14ac:dyDescent="0.4">
      <c r="B95" s="1" t="s">
        <v>90</v>
      </c>
      <c r="C95" s="13">
        <f>VLOOKUP($C$160,Multipliers!$A$2:$T$948,11,FALSE)</f>
        <v>4.9678064968299997E-2</v>
      </c>
      <c r="I95" s="1" t="s">
        <v>90</v>
      </c>
      <c r="J95" s="13">
        <f>VLOOKUP($J$160,Multipliers!$A$2:$T$948,11,FALSE)</f>
        <v>4.9678064968299997E-2</v>
      </c>
      <c r="P95" s="1" t="s">
        <v>90</v>
      </c>
      <c r="Q95" s="13" t="e">
        <f>VLOOKUP($Q$160,Multipliers!$A$2:$T$948,11,FALSE)</f>
        <v>#N/A</v>
      </c>
      <c r="W95" s="1" t="s">
        <v>90</v>
      </c>
      <c r="X95" s="13" t="e">
        <f>VLOOKUP($X$160,Multipliers!$A$2:$T$948,11,FALSE)</f>
        <v>#N/A</v>
      </c>
      <c r="AD95" s="1" t="s">
        <v>90</v>
      </c>
      <c r="AE95" s="13" t="e">
        <f>VLOOKUP($AE$160,Multipliers!$A$2:$T$948,11,FALSE)</f>
        <v>#N/A</v>
      </c>
      <c r="AK95" s="1" t="s">
        <v>90</v>
      </c>
      <c r="AL95" s="13" t="e">
        <f>VLOOKUP($AL$160,Multipliers!$A$2:$T$948,11,FALSE)</f>
        <v>#N/A</v>
      </c>
    </row>
    <row r="98" spans="2:52" ht="16.8" x14ac:dyDescent="0.3">
      <c r="B98" s="431" t="s">
        <v>1020</v>
      </c>
      <c r="C98" s="431"/>
      <c r="D98" s="431"/>
      <c r="E98" s="431"/>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row>
    <row r="99" spans="2:52" ht="16.8" x14ac:dyDescent="0.3">
      <c r="B99" s="23"/>
      <c r="C99" s="23"/>
      <c r="D99" s="23"/>
      <c r="E99" s="23"/>
    </row>
    <row r="100" spans="2:52" ht="16.8" x14ac:dyDescent="0.4">
      <c r="B100" s="101" t="s">
        <v>983</v>
      </c>
      <c r="C100" s="23"/>
      <c r="D100" s="23"/>
      <c r="E100" s="23"/>
      <c r="I100" s="101" t="s">
        <v>984</v>
      </c>
      <c r="J100" s="23"/>
      <c r="K100" s="23"/>
      <c r="L100" s="23"/>
      <c r="P100" s="101" t="s">
        <v>988</v>
      </c>
      <c r="Q100" s="23"/>
      <c r="R100" s="23"/>
      <c r="S100" s="23"/>
      <c r="W100" s="101" t="s">
        <v>996</v>
      </c>
      <c r="X100" s="23"/>
      <c r="Y100" s="23"/>
      <c r="Z100" s="23"/>
      <c r="AD100" s="101" t="s">
        <v>997</v>
      </c>
      <c r="AE100" s="23"/>
      <c r="AF100" s="23"/>
      <c r="AG100" s="23"/>
      <c r="AK100" s="101" t="s">
        <v>998</v>
      </c>
      <c r="AL100" s="23"/>
      <c r="AM100" s="23"/>
      <c r="AN100" s="23"/>
      <c r="AT100" s="102"/>
      <c r="AU100" s="102" t="s">
        <v>85</v>
      </c>
      <c r="AV100" s="102" t="s">
        <v>86</v>
      </c>
      <c r="AW100" s="102" t="s">
        <v>88</v>
      </c>
      <c r="AX100" s="102" t="s">
        <v>89</v>
      </c>
      <c r="AY100" s="102" t="s">
        <v>1005</v>
      </c>
      <c r="AZ100" s="102" t="s">
        <v>83</v>
      </c>
    </row>
    <row r="101" spans="2:52" ht="16.8" x14ac:dyDescent="0.4">
      <c r="B101" s="23"/>
      <c r="C101" s="23"/>
      <c r="D101" s="23"/>
      <c r="E101" s="23"/>
      <c r="I101" s="23"/>
      <c r="J101" s="23"/>
      <c r="K101" s="23"/>
      <c r="L101" s="23"/>
      <c r="P101" s="23"/>
      <c r="Q101" s="23"/>
      <c r="R101" s="23"/>
      <c r="S101" s="23"/>
      <c r="W101" s="23"/>
      <c r="X101" s="23"/>
      <c r="Y101" s="23"/>
      <c r="Z101" s="23"/>
      <c r="AD101" s="23"/>
      <c r="AE101" s="23"/>
      <c r="AF101" s="23"/>
      <c r="AG101" s="23"/>
      <c r="AK101" s="23"/>
      <c r="AL101" s="23"/>
      <c r="AM101" s="23"/>
      <c r="AN101" s="23"/>
      <c r="AT101" s="55" t="s">
        <v>1002</v>
      </c>
      <c r="AU101" s="56">
        <f>F111</f>
        <v>4</v>
      </c>
      <c r="AV101" s="56">
        <f>G111</f>
        <v>0.77899122204999993</v>
      </c>
      <c r="AW101" s="57">
        <f>F112</f>
        <v>242070.65621013226</v>
      </c>
      <c r="AX101" s="57">
        <f>G112</f>
        <v>33402.175345520685</v>
      </c>
      <c r="AY101" s="57">
        <f>F113</f>
        <v>901395.96535952587</v>
      </c>
      <c r="AZ101" s="57">
        <f>G113</f>
        <v>142530.65520887042</v>
      </c>
    </row>
    <row r="102" spans="2:52" ht="16.8" x14ac:dyDescent="0.4">
      <c r="B102" s="1"/>
      <c r="C102" s="20" t="s">
        <v>979</v>
      </c>
      <c r="D102" s="1" t="s">
        <v>15</v>
      </c>
      <c r="E102" s="1" t="s">
        <v>16</v>
      </c>
      <c r="F102" s="1" t="s">
        <v>978</v>
      </c>
      <c r="G102" s="1" t="s">
        <v>17</v>
      </c>
      <c r="I102" s="1"/>
      <c r="J102" s="20" t="s">
        <v>979</v>
      </c>
      <c r="K102" s="1" t="s">
        <v>15</v>
      </c>
      <c r="L102" s="1" t="s">
        <v>16</v>
      </c>
      <c r="M102" s="1" t="s">
        <v>978</v>
      </c>
      <c r="N102" s="1" t="s">
        <v>17</v>
      </c>
      <c r="P102" s="1"/>
      <c r="Q102" s="20" t="s">
        <v>979</v>
      </c>
      <c r="R102" s="1" t="s">
        <v>15</v>
      </c>
      <c r="S102" s="1" t="s">
        <v>16</v>
      </c>
      <c r="T102" s="1" t="s">
        <v>978</v>
      </c>
      <c r="U102" s="1" t="s">
        <v>17</v>
      </c>
      <c r="W102" s="1"/>
      <c r="X102" s="20" t="s">
        <v>979</v>
      </c>
      <c r="Y102" s="1" t="s">
        <v>15</v>
      </c>
      <c r="Z102" s="1" t="s">
        <v>16</v>
      </c>
      <c r="AA102" s="1" t="s">
        <v>978</v>
      </c>
      <c r="AB102" s="1" t="s">
        <v>17</v>
      </c>
      <c r="AD102" s="1"/>
      <c r="AE102" s="20" t="s">
        <v>979</v>
      </c>
      <c r="AF102" s="1" t="s">
        <v>15</v>
      </c>
      <c r="AG102" s="1" t="s">
        <v>16</v>
      </c>
      <c r="AH102" s="1" t="s">
        <v>978</v>
      </c>
      <c r="AI102" s="1" t="s">
        <v>17</v>
      </c>
      <c r="AK102" s="1"/>
      <c r="AL102" s="20" t="s">
        <v>979</v>
      </c>
      <c r="AM102" s="1" t="s">
        <v>15</v>
      </c>
      <c r="AN102" s="1" t="s">
        <v>16</v>
      </c>
      <c r="AO102" s="1" t="s">
        <v>978</v>
      </c>
      <c r="AP102" s="1" t="s">
        <v>17</v>
      </c>
      <c r="AT102" s="55" t="s">
        <v>1003</v>
      </c>
      <c r="AU102" s="56">
        <f>M111</f>
        <v>0</v>
      </c>
      <c r="AV102" s="56">
        <f>N111</f>
        <v>0</v>
      </c>
      <c r="AW102" s="57">
        <f>M112</f>
        <v>0</v>
      </c>
      <c r="AX102" s="57">
        <f>N112</f>
        <v>0</v>
      </c>
      <c r="AY102" s="57">
        <f>M113</f>
        <v>0</v>
      </c>
      <c r="AZ102" s="57">
        <f>N113</f>
        <v>0</v>
      </c>
    </row>
    <row r="103" spans="2:52" ht="16.8" x14ac:dyDescent="0.4">
      <c r="B103" s="1" t="s">
        <v>14</v>
      </c>
      <c r="C103" s="18">
        <f>Input!D65</f>
        <v>4</v>
      </c>
      <c r="D103" s="38">
        <f>C103*C116</f>
        <v>0.42261908065199999</v>
      </c>
      <c r="E103" s="38">
        <f>C103*C117</f>
        <v>5.37978878476E-2</v>
      </c>
      <c r="F103" s="38">
        <f>C103*C118</f>
        <v>0.30257425355040002</v>
      </c>
      <c r="G103" s="19">
        <f>SUM(C103:F103)</f>
        <v>4.7789912220500002</v>
      </c>
      <c r="H103" s="12"/>
      <c r="I103" s="1" t="s">
        <v>14</v>
      </c>
      <c r="J103" s="18">
        <f>Input!D66</f>
        <v>0</v>
      </c>
      <c r="K103" s="38">
        <f>J103*J116</f>
        <v>0</v>
      </c>
      <c r="L103" s="38">
        <f>J103*J117</f>
        <v>0</v>
      </c>
      <c r="M103" s="38">
        <f>J103*J117</f>
        <v>0</v>
      </c>
      <c r="N103" s="19">
        <f>SUM(J103:M103)</f>
        <v>0</v>
      </c>
      <c r="P103" s="1" t="s">
        <v>14</v>
      </c>
      <c r="Q103" s="18">
        <f>Input!D67</f>
        <v>0</v>
      </c>
      <c r="R103" s="38" t="e">
        <f>Q103*Q116</f>
        <v>#N/A</v>
      </c>
      <c r="S103" s="38" t="e">
        <f>$Q$156*Q117</f>
        <v>#N/A</v>
      </c>
      <c r="T103" s="38" t="e">
        <f>$Q$156*Q118</f>
        <v>#N/A</v>
      </c>
      <c r="U103" s="19" t="e">
        <f>SUM(Q103:T103)</f>
        <v>#N/A</v>
      </c>
      <c r="W103" s="1" t="s">
        <v>14</v>
      </c>
      <c r="X103" s="18">
        <f>Input!D68</f>
        <v>0</v>
      </c>
      <c r="Y103" s="38" t="e">
        <f>X103*X116</f>
        <v>#N/A</v>
      </c>
      <c r="Z103" s="38" t="e">
        <f>X103*X117</f>
        <v>#N/A</v>
      </c>
      <c r="AA103" s="38" t="e">
        <f>X103*X118</f>
        <v>#N/A</v>
      </c>
      <c r="AB103" s="19" t="e">
        <f>SUM(X103:AA103)</f>
        <v>#N/A</v>
      </c>
      <c r="AD103" s="1" t="s">
        <v>14</v>
      </c>
      <c r="AE103" s="18">
        <f>Input!D69</f>
        <v>0</v>
      </c>
      <c r="AF103" s="38" t="e">
        <f>AE103*AE116</f>
        <v>#N/A</v>
      </c>
      <c r="AG103" s="38" t="e">
        <f>AE103*AE117</f>
        <v>#N/A</v>
      </c>
      <c r="AH103" s="38" t="e">
        <f>AE103*AE118</f>
        <v>#N/A</v>
      </c>
      <c r="AI103" s="19" t="e">
        <f>SUM(AE103:AH103)</f>
        <v>#N/A</v>
      </c>
      <c r="AK103" s="1" t="s">
        <v>14</v>
      </c>
      <c r="AL103" s="18">
        <f>Input!D70</f>
        <v>0</v>
      </c>
      <c r="AM103" s="38" t="e">
        <f>AL103*AL116</f>
        <v>#N/A</v>
      </c>
      <c r="AN103" s="38" t="e">
        <f>AL103*AL117</f>
        <v>#N/A</v>
      </c>
      <c r="AO103" s="38" t="e">
        <f>AL103*AL118</f>
        <v>#N/A</v>
      </c>
      <c r="AP103" s="19" t="e">
        <f>SUM(AL103:AO103)</f>
        <v>#N/A</v>
      </c>
      <c r="AT103" s="55" t="s">
        <v>1004</v>
      </c>
      <c r="AU103" s="51">
        <f>T111</f>
        <v>0</v>
      </c>
      <c r="AV103" s="51" t="e">
        <f>U111</f>
        <v>#N/A</v>
      </c>
      <c r="AW103" s="51" t="e">
        <f>T112</f>
        <v>#N/A</v>
      </c>
      <c r="AX103" s="51" t="e">
        <f>U112</f>
        <v>#N/A</v>
      </c>
      <c r="AY103" s="57" t="e">
        <f>T113</f>
        <v>#N/A</v>
      </c>
      <c r="AZ103" s="57" t="e">
        <f>U113</f>
        <v>#N/A</v>
      </c>
    </row>
    <row r="104" spans="2:52" ht="16.8" x14ac:dyDescent="0.4">
      <c r="B104" s="1" t="s">
        <v>23</v>
      </c>
      <c r="C104" s="15">
        <f>C105*C109</f>
        <v>242070.65621013226</v>
      </c>
      <c r="D104" s="15">
        <f>C104*C119</f>
        <v>19013.911436874747</v>
      </c>
      <c r="E104" s="15">
        <f>C104*C120</f>
        <v>2362.6621225199742</v>
      </c>
      <c r="F104" s="15">
        <f>C104*C121</f>
        <v>12025.601786125964</v>
      </c>
      <c r="G104" s="24">
        <f>SUM(C104:F104)</f>
        <v>275472.83155565296</v>
      </c>
      <c r="H104" s="12"/>
      <c r="I104" s="1" t="s">
        <v>23</v>
      </c>
      <c r="J104" s="15">
        <f>J105*J109</f>
        <v>0</v>
      </c>
      <c r="K104" s="36">
        <f>J104*J119</f>
        <v>0</v>
      </c>
      <c r="L104" s="36">
        <f>J104*J120</f>
        <v>0</v>
      </c>
      <c r="M104" s="36">
        <f>J104*J121</f>
        <v>0</v>
      </c>
      <c r="N104" s="24">
        <f>SUM(J104:M104)</f>
        <v>0</v>
      </c>
      <c r="P104" s="1" t="s">
        <v>23</v>
      </c>
      <c r="Q104" s="15" t="e">
        <f>Q105*Q109</f>
        <v>#N/A</v>
      </c>
      <c r="R104" s="15" t="e">
        <f>Q104*Q119</f>
        <v>#N/A</v>
      </c>
      <c r="S104" s="15" t="e">
        <f>Q104*Q120</f>
        <v>#N/A</v>
      </c>
      <c r="T104" s="15" t="e">
        <f>Q104*Q121</f>
        <v>#N/A</v>
      </c>
      <c r="U104" s="24" t="e">
        <f>SUM(Q104:T104)</f>
        <v>#N/A</v>
      </c>
      <c r="W104" s="1" t="s">
        <v>23</v>
      </c>
      <c r="X104" s="15" t="e">
        <f>X105*X109</f>
        <v>#N/A</v>
      </c>
      <c r="Y104" s="15" t="e">
        <f>X104*X119</f>
        <v>#N/A</v>
      </c>
      <c r="Z104" s="15" t="e">
        <f>X104*X120</f>
        <v>#N/A</v>
      </c>
      <c r="AA104" s="15" t="e">
        <f>X104*X121</f>
        <v>#N/A</v>
      </c>
      <c r="AB104" s="24" t="e">
        <f>SUM(X104:AA104)</f>
        <v>#N/A</v>
      </c>
      <c r="AD104" s="1" t="s">
        <v>23</v>
      </c>
      <c r="AE104" s="15" t="e">
        <f>AE105*AE109</f>
        <v>#N/A</v>
      </c>
      <c r="AF104" s="15" t="e">
        <f>AE104*AE119</f>
        <v>#N/A</v>
      </c>
      <c r="AG104" s="15" t="e">
        <f>AE104*AE120</f>
        <v>#N/A</v>
      </c>
      <c r="AH104" s="15" t="e">
        <f>AE104*AE121</f>
        <v>#N/A</v>
      </c>
      <c r="AI104" s="24" t="e">
        <f>SUM(AE104:AH104)</f>
        <v>#N/A</v>
      </c>
      <c r="AK104" s="1" t="s">
        <v>23</v>
      </c>
      <c r="AL104" s="15" t="e">
        <f>AL105*AL109</f>
        <v>#N/A</v>
      </c>
      <c r="AM104" s="15" t="e">
        <f>AL104*AL119</f>
        <v>#N/A</v>
      </c>
      <c r="AN104" s="15" t="e">
        <f>AL104*AL120</f>
        <v>#N/A</v>
      </c>
      <c r="AO104" s="15" t="e">
        <f>AL104*AL121</f>
        <v>#N/A</v>
      </c>
      <c r="AP104" s="24" t="e">
        <f>SUM(AL104:AO104)</f>
        <v>#N/A</v>
      </c>
      <c r="AT104" s="55" t="s">
        <v>1007</v>
      </c>
      <c r="AU104" s="58">
        <f>AA111</f>
        <v>0</v>
      </c>
      <c r="AV104" s="51" t="e">
        <f>AB111</f>
        <v>#N/A</v>
      </c>
      <c r="AW104" s="57" t="e">
        <f>AA112</f>
        <v>#N/A</v>
      </c>
      <c r="AX104" s="53" t="e">
        <f>AB112</f>
        <v>#N/A</v>
      </c>
      <c r="AY104" s="57" t="e">
        <f>AA113</f>
        <v>#N/A</v>
      </c>
      <c r="AZ104" s="53" t="e">
        <f>AB113</f>
        <v>#N/A</v>
      </c>
    </row>
    <row r="105" spans="2:52" ht="16.8" x14ac:dyDescent="0.4">
      <c r="B105" s="1" t="s">
        <v>22</v>
      </c>
      <c r="C105" s="14">
        <f>C103/C108</f>
        <v>901395.96535952587</v>
      </c>
      <c r="D105" s="14">
        <f>C105*C113</f>
        <v>59574.888340599842</v>
      </c>
      <c r="E105" s="15">
        <f>C105*C114</f>
        <v>7860.6477220590832</v>
      </c>
      <c r="F105" s="16">
        <f>C105*C115</f>
        <v>75095.11914621148</v>
      </c>
      <c r="G105" s="24">
        <f>SUM(C105:F105)</f>
        <v>1043926.6205683963</v>
      </c>
      <c r="H105" s="12"/>
      <c r="I105" s="1" t="s">
        <v>22</v>
      </c>
      <c r="J105" s="14">
        <f>J103/J108</f>
        <v>0</v>
      </c>
      <c r="K105" s="14">
        <f>J105*J113</f>
        <v>0</v>
      </c>
      <c r="L105" s="15">
        <f>J105*J114</f>
        <v>0</v>
      </c>
      <c r="M105" s="16">
        <f>J105*J115</f>
        <v>0</v>
      </c>
      <c r="N105" s="24">
        <f>SUM(J105:M105)</f>
        <v>0</v>
      </c>
      <c r="P105" s="1" t="s">
        <v>22</v>
      </c>
      <c r="Q105" s="14" t="e">
        <f>Q103/Q108</f>
        <v>#N/A</v>
      </c>
      <c r="R105" s="14" t="e">
        <f>Q105*Q113</f>
        <v>#N/A</v>
      </c>
      <c r="S105" s="15" t="e">
        <f>Q105*Q114</f>
        <v>#N/A</v>
      </c>
      <c r="T105" s="16" t="e">
        <f>Q105*Q115</f>
        <v>#N/A</v>
      </c>
      <c r="U105" s="24" t="e">
        <f>SUM(Q105:T105)</f>
        <v>#N/A</v>
      </c>
      <c r="W105" s="1" t="s">
        <v>22</v>
      </c>
      <c r="X105" s="14" t="e">
        <f>X103/X108</f>
        <v>#N/A</v>
      </c>
      <c r="Y105" s="14" t="e">
        <f>X105*X113</f>
        <v>#N/A</v>
      </c>
      <c r="Z105" s="15" t="e">
        <f>X105*X114</f>
        <v>#N/A</v>
      </c>
      <c r="AA105" s="16" t="e">
        <f>X105*X115</f>
        <v>#N/A</v>
      </c>
      <c r="AB105" s="24" t="e">
        <f>SUM(X105:AA105)</f>
        <v>#N/A</v>
      </c>
      <c r="AD105" s="1" t="s">
        <v>22</v>
      </c>
      <c r="AE105" s="14" t="e">
        <f>AE103/AE108</f>
        <v>#N/A</v>
      </c>
      <c r="AF105" s="14" t="e">
        <f>AE105*AE113</f>
        <v>#N/A</v>
      </c>
      <c r="AG105" s="15" t="e">
        <f>AE105*AE114</f>
        <v>#N/A</v>
      </c>
      <c r="AH105" s="16" t="e">
        <f>AE105*AE115</f>
        <v>#N/A</v>
      </c>
      <c r="AI105" s="24" t="e">
        <f>SUM(AE105:AH105)</f>
        <v>#N/A</v>
      </c>
      <c r="AK105" s="1" t="s">
        <v>22</v>
      </c>
      <c r="AL105" s="14" t="e">
        <f>AL103/AL108</f>
        <v>#N/A</v>
      </c>
      <c r="AM105" s="14" t="e">
        <f>AL105*AL113</f>
        <v>#N/A</v>
      </c>
      <c r="AN105" s="15" t="e">
        <f>AL105*AL114</f>
        <v>#N/A</v>
      </c>
      <c r="AO105" s="16" t="e">
        <f>AL105*AL115</f>
        <v>#N/A</v>
      </c>
      <c r="AP105" s="24" t="e">
        <f>SUM(AL105:AO105)</f>
        <v>#N/A</v>
      </c>
      <c r="AT105" s="55" t="s">
        <v>1008</v>
      </c>
      <c r="AU105" s="56">
        <f>AH111</f>
        <v>0</v>
      </c>
      <c r="AV105" s="56" t="e">
        <f>AI111</f>
        <v>#N/A</v>
      </c>
      <c r="AW105" s="57" t="e">
        <f>AH112</f>
        <v>#N/A</v>
      </c>
      <c r="AX105" s="57" t="e">
        <f>AI112</f>
        <v>#N/A</v>
      </c>
      <c r="AY105" s="57" t="e">
        <f>AH113</f>
        <v>#N/A</v>
      </c>
      <c r="AZ105" s="57" t="e">
        <f>AI113</f>
        <v>#N/A</v>
      </c>
    </row>
    <row r="106" spans="2:52" ht="16.8" x14ac:dyDescent="0.4">
      <c r="G106" s="21"/>
      <c r="N106" s="21"/>
      <c r="U106" s="21"/>
      <c r="AB106" s="21"/>
      <c r="AI106" s="21"/>
      <c r="AP106" s="21"/>
      <c r="AT106" s="55" t="s">
        <v>1009</v>
      </c>
      <c r="AU106" s="56">
        <f>AO111</f>
        <v>0</v>
      </c>
      <c r="AV106" s="56" t="e">
        <f>AP111</f>
        <v>#N/A</v>
      </c>
      <c r="AW106" s="57" t="e">
        <f>AO112</f>
        <v>#N/A</v>
      </c>
      <c r="AX106" s="57" t="e">
        <f>AP112</f>
        <v>#N/A</v>
      </c>
      <c r="AY106" s="57" t="e">
        <f>AO113</f>
        <v>#N/A</v>
      </c>
      <c r="AZ106" s="57" t="e">
        <f>AP113</f>
        <v>#N/A</v>
      </c>
    </row>
    <row r="107" spans="2:52" ht="16.8" x14ac:dyDescent="0.4">
      <c r="B107" s="1" t="s">
        <v>32</v>
      </c>
      <c r="C107" s="45">
        <f>C81</f>
        <v>331524</v>
      </c>
      <c r="I107" s="1" t="s">
        <v>32</v>
      </c>
      <c r="J107" s="45">
        <f>J81</f>
        <v>331524</v>
      </c>
      <c r="P107" s="1" t="s">
        <v>32</v>
      </c>
      <c r="Q107" s="45" t="str">
        <f>Q81</f>
        <v xml:space="preserve"> </v>
      </c>
      <c r="W107" s="1" t="s">
        <v>32</v>
      </c>
      <c r="X107" s="45">
        <f>X81</f>
        <v>0</v>
      </c>
      <c r="AD107" s="1" t="s">
        <v>32</v>
      </c>
      <c r="AE107" s="45">
        <f>AE81</f>
        <v>0</v>
      </c>
      <c r="AK107" s="1" t="s">
        <v>32</v>
      </c>
      <c r="AL107" s="45">
        <f>AL81</f>
        <v>0</v>
      </c>
      <c r="AT107" s="1" t="s">
        <v>17</v>
      </c>
      <c r="AU107">
        <f>SUMIF(AU101:AU106,"&lt;&gt;#N/A")</f>
        <v>4</v>
      </c>
      <c r="AV107" s="59">
        <f>SUMIF(AV101:AV106,"&lt;&gt;#N/A")</f>
        <v>0.77899122204999993</v>
      </c>
      <c r="AW107" s="46">
        <f t="shared" ref="AW107:AZ107" si="33">SUMIF(AW101:AW106,"&lt;&gt;#N/A")</f>
        <v>242070.65621013226</v>
      </c>
      <c r="AX107" s="46">
        <f t="shared" si="33"/>
        <v>33402.175345520685</v>
      </c>
      <c r="AY107" s="46">
        <f t="shared" si="33"/>
        <v>901395.96535952587</v>
      </c>
      <c r="AZ107" s="46">
        <f t="shared" si="33"/>
        <v>142530.65520887042</v>
      </c>
    </row>
    <row r="108" spans="2:52" ht="16.8" x14ac:dyDescent="0.4">
      <c r="B108" s="1" t="s">
        <v>980</v>
      </c>
      <c r="C108" s="13">
        <f>VLOOKUP($C$160,Multipliers!$A$2:$T$948,16,FALSE)</f>
        <v>4.4375614643500004E-6</v>
      </c>
      <c r="I108" s="1" t="s">
        <v>980</v>
      </c>
      <c r="J108" s="13">
        <f>VLOOKUP($J$160,Multipliers!$A$2:$T$948,16,FALSE)</f>
        <v>4.4375614643500004E-6</v>
      </c>
      <c r="P108" s="1" t="s">
        <v>980</v>
      </c>
      <c r="Q108" s="13" t="e">
        <f>VLOOKUP($Q$160,Multipliers!$A$2:$T$948,16,FALSE)</f>
        <v>#N/A</v>
      </c>
      <c r="W108" s="1" t="s">
        <v>980</v>
      </c>
      <c r="X108" s="13" t="e">
        <f>VLOOKUP(X107,Multipliers!$A$2:$T$948,16,FALSE)</f>
        <v>#N/A</v>
      </c>
      <c r="AD108" s="1" t="s">
        <v>980</v>
      </c>
      <c r="AE108" s="13" t="e">
        <f>VLOOKUP(AE107,Multipliers!$A$2:$T$948,16,FALSE)</f>
        <v>#N/A</v>
      </c>
      <c r="AK108" s="1" t="s">
        <v>980</v>
      </c>
      <c r="AL108" s="13" t="e">
        <f>VLOOKUP(AL107,Multipliers!$A$2:$T$948,16,FALSE)</f>
        <v>#N/A</v>
      </c>
    </row>
    <row r="109" spans="2:52" ht="16.8" x14ac:dyDescent="0.4">
      <c r="B109" s="1" t="s">
        <v>981</v>
      </c>
      <c r="C109" s="13">
        <f>VLOOKUP($C$160,Multipliers!$A$2:$T$948,17,FALSE)</f>
        <v>0.26855085391200001</v>
      </c>
      <c r="I109" s="1" t="s">
        <v>981</v>
      </c>
      <c r="J109" s="13">
        <f>VLOOKUP($J$160,Multipliers!$A$2:$T$948,17,FALSE)</f>
        <v>0.26855085391200001</v>
      </c>
      <c r="P109" s="1" t="s">
        <v>981</v>
      </c>
      <c r="Q109" s="13" t="e">
        <f>VLOOKUP(Q107,Multipliers!$A$2:$T$948,17,FALSE)</f>
        <v>#N/A</v>
      </c>
      <c r="W109" s="1" t="s">
        <v>981</v>
      </c>
      <c r="X109" s="13" t="e">
        <f>VLOOKUP(X107,Multipliers!$A$2:$T$948,17,FALSE)</f>
        <v>#N/A</v>
      </c>
      <c r="AD109" s="1" t="s">
        <v>981</v>
      </c>
      <c r="AE109" s="13" t="e">
        <f>VLOOKUP(AE107,Multipliers!$A$2:$T$948,17,FALSE)</f>
        <v>#N/A</v>
      </c>
      <c r="AK109" s="1" t="s">
        <v>981</v>
      </c>
      <c r="AL109" s="13" t="e">
        <f>VLOOKUP(AL107,Multipliers!$A$2:$T$948,17,FALSE)</f>
        <v>#N/A</v>
      </c>
    </row>
    <row r="110" spans="2:52" x14ac:dyDescent="0.3">
      <c r="C110" s="21"/>
      <c r="F110" t="s">
        <v>15</v>
      </c>
      <c r="G110" t="s">
        <v>16</v>
      </c>
      <c r="J110" s="21"/>
      <c r="M110" t="s">
        <v>15</v>
      </c>
      <c r="N110" t="s">
        <v>16</v>
      </c>
      <c r="Q110" s="21"/>
      <c r="T110" t="s">
        <v>15</v>
      </c>
      <c r="U110" t="s">
        <v>16</v>
      </c>
      <c r="X110" s="21"/>
      <c r="AA110" t="s">
        <v>15</v>
      </c>
      <c r="AB110" t="s">
        <v>16</v>
      </c>
      <c r="AE110" s="21"/>
      <c r="AH110" t="s">
        <v>15</v>
      </c>
      <c r="AI110" t="s">
        <v>16</v>
      </c>
      <c r="AL110" s="21"/>
      <c r="AO110" t="s">
        <v>15</v>
      </c>
      <c r="AP110" t="s">
        <v>16</v>
      </c>
    </row>
    <row r="111" spans="2:52" ht="16.8" x14ac:dyDescent="0.4">
      <c r="B111" s="1" t="s">
        <v>982</v>
      </c>
      <c r="E111" s="1" t="s">
        <v>14</v>
      </c>
      <c r="F111" s="67">
        <f>C103</f>
        <v>4</v>
      </c>
      <c r="G111" s="67">
        <f>SUM(D103:F103)</f>
        <v>0.77899122204999993</v>
      </c>
      <c r="I111" s="1" t="s">
        <v>982</v>
      </c>
      <c r="L111" s="1" t="s">
        <v>14</v>
      </c>
      <c r="M111" s="67">
        <f>J103</f>
        <v>0</v>
      </c>
      <c r="N111" s="67">
        <f>SUM(K103:M103)</f>
        <v>0</v>
      </c>
      <c r="P111" s="1" t="s">
        <v>982</v>
      </c>
      <c r="S111" s="1" t="s">
        <v>14</v>
      </c>
      <c r="T111" s="67">
        <f>Q103</f>
        <v>0</v>
      </c>
      <c r="U111" s="67" t="e">
        <f>SUM(R103:T103)</f>
        <v>#N/A</v>
      </c>
      <c r="W111" s="1" t="s">
        <v>982</v>
      </c>
      <c r="Z111" s="1" t="s">
        <v>14</v>
      </c>
      <c r="AA111" s="67">
        <f>X103</f>
        <v>0</v>
      </c>
      <c r="AB111" s="67" t="e">
        <f>SUM(Y103:AA103)</f>
        <v>#N/A</v>
      </c>
      <c r="AD111" s="1" t="s">
        <v>982</v>
      </c>
      <c r="AG111" s="1" t="s">
        <v>14</v>
      </c>
      <c r="AH111" s="67">
        <f>AE103</f>
        <v>0</v>
      </c>
      <c r="AI111" s="67" t="e">
        <f>SUM(AF103:AH103)</f>
        <v>#N/A</v>
      </c>
      <c r="AK111" s="1" t="s">
        <v>982</v>
      </c>
      <c r="AN111" s="1" t="s">
        <v>14</v>
      </c>
      <c r="AO111" s="67">
        <f>AL103</f>
        <v>0</v>
      </c>
      <c r="AP111" s="67" t="e">
        <f>SUM(AM103:AO103)</f>
        <v>#N/A</v>
      </c>
      <c r="AT111" s="69"/>
      <c r="AU111" s="102" t="s">
        <v>15</v>
      </c>
      <c r="AV111" s="102" t="s">
        <v>16</v>
      </c>
      <c r="AW111" s="102" t="s">
        <v>17</v>
      </c>
    </row>
    <row r="112" spans="2:52" ht="16.8" x14ac:dyDescent="0.4">
      <c r="C112" s="22"/>
      <c r="E112" s="1" t="s">
        <v>23</v>
      </c>
      <c r="F112" s="46">
        <f t="shared" ref="F112:F113" si="34">C104</f>
        <v>242070.65621013226</v>
      </c>
      <c r="G112" s="46">
        <f t="shared" ref="G112:G113" si="35">SUM(D104:F104)</f>
        <v>33402.175345520685</v>
      </c>
      <c r="J112" s="22"/>
      <c r="L112" s="1" t="s">
        <v>23</v>
      </c>
      <c r="M112" s="46">
        <f>J104</f>
        <v>0</v>
      </c>
      <c r="N112" s="46">
        <f t="shared" ref="N112:N113" si="36">SUM(K104:M104)</f>
        <v>0</v>
      </c>
      <c r="Q112" s="22"/>
      <c r="S112" s="1" t="s">
        <v>23</v>
      </c>
      <c r="T112" s="46" t="e">
        <f t="shared" ref="T112:T113" si="37">Q104</f>
        <v>#N/A</v>
      </c>
      <c r="U112" s="46" t="e">
        <f t="shared" ref="U112:U113" si="38">SUM(R104:T104)</f>
        <v>#N/A</v>
      </c>
      <c r="X112" s="22"/>
      <c r="Z112" s="1" t="s">
        <v>23</v>
      </c>
      <c r="AA112" s="46" t="e">
        <f t="shared" ref="AA112:AA113" si="39">X104</f>
        <v>#N/A</v>
      </c>
      <c r="AB112" s="46" t="e">
        <f t="shared" ref="AB112:AB113" si="40">SUM(Y104:AA104)</f>
        <v>#N/A</v>
      </c>
      <c r="AE112" s="22"/>
      <c r="AG112" s="1" t="s">
        <v>23</v>
      </c>
      <c r="AH112" s="46" t="e">
        <f t="shared" ref="AH112:AH113" si="41">AE104</f>
        <v>#N/A</v>
      </c>
      <c r="AI112" s="46" t="e">
        <f t="shared" ref="AI112:AI113" si="42">SUM(AF104:AH104)</f>
        <v>#N/A</v>
      </c>
      <c r="AL112" s="22"/>
      <c r="AN112" s="1" t="s">
        <v>23</v>
      </c>
      <c r="AO112" s="46" t="e">
        <f t="shared" ref="AO112:AO113" si="43">AL104</f>
        <v>#N/A</v>
      </c>
      <c r="AP112" s="46" t="e">
        <f t="shared" ref="AP112:AP113" si="44">SUM(AM104:AO104)</f>
        <v>#N/A</v>
      </c>
      <c r="AT112" t="s">
        <v>14</v>
      </c>
      <c r="AU112" s="51">
        <f>AU107</f>
        <v>4</v>
      </c>
      <c r="AV112" s="51">
        <f>AV107</f>
        <v>0.77899122204999993</v>
      </c>
      <c r="AW112" s="51">
        <f>SUM(AU112:AV112)</f>
        <v>4.7789912220500002</v>
      </c>
    </row>
    <row r="113" spans="2:52" ht="16.8" x14ac:dyDescent="0.4">
      <c r="B113" s="1" t="s">
        <v>82</v>
      </c>
      <c r="C113" s="13">
        <f>VLOOKUP($C$160,Multipliers!$A$2:$T$948,3,FALSE)</f>
        <v>6.6091807185800003E-2</v>
      </c>
      <c r="E113" s="1" t="s">
        <v>22</v>
      </c>
      <c r="F113" s="46">
        <f t="shared" si="34"/>
        <v>901395.96535952587</v>
      </c>
      <c r="G113" s="46">
        <f t="shared" si="35"/>
        <v>142530.65520887042</v>
      </c>
      <c r="I113" s="1" t="s">
        <v>82</v>
      </c>
      <c r="J113" s="13">
        <f>VLOOKUP($J$160,Multipliers!$A$2:$T$948,3,FALSE)</f>
        <v>6.6091807185800003E-2</v>
      </c>
      <c r="L113" s="1" t="s">
        <v>22</v>
      </c>
      <c r="M113" s="46">
        <f t="shared" ref="M113" si="45">J105</f>
        <v>0</v>
      </c>
      <c r="N113" s="46">
        <f t="shared" si="36"/>
        <v>0</v>
      </c>
      <c r="P113" s="1" t="s">
        <v>82</v>
      </c>
      <c r="Q113" s="13" t="e">
        <f>VLOOKUP($Q$160,Multipliers!$A$2:$T$948,3,FALSE)</f>
        <v>#N/A</v>
      </c>
      <c r="S113" s="1" t="s">
        <v>22</v>
      </c>
      <c r="T113" s="46" t="e">
        <f t="shared" si="37"/>
        <v>#N/A</v>
      </c>
      <c r="U113" s="46" t="e">
        <f t="shared" si="38"/>
        <v>#N/A</v>
      </c>
      <c r="W113" s="1" t="s">
        <v>82</v>
      </c>
      <c r="X113" s="13" t="e">
        <f>VLOOKUP($X$160,Multipliers!$A$2:$T$948,3,FALSE)</f>
        <v>#N/A</v>
      </c>
      <c r="Z113" s="1" t="s">
        <v>22</v>
      </c>
      <c r="AA113" s="46" t="e">
        <f t="shared" si="39"/>
        <v>#N/A</v>
      </c>
      <c r="AB113" s="46" t="e">
        <f t="shared" si="40"/>
        <v>#N/A</v>
      </c>
      <c r="AD113" s="1" t="s">
        <v>82</v>
      </c>
      <c r="AE113" s="13" t="e">
        <f>VLOOKUP($AE$160,Multipliers!$A$2:$T$948,3,FALSE)</f>
        <v>#N/A</v>
      </c>
      <c r="AG113" s="1" t="s">
        <v>22</v>
      </c>
      <c r="AH113" s="46" t="e">
        <f t="shared" si="41"/>
        <v>#N/A</v>
      </c>
      <c r="AI113" s="46" t="e">
        <f t="shared" si="42"/>
        <v>#N/A</v>
      </c>
      <c r="AK113" s="1" t="s">
        <v>82</v>
      </c>
      <c r="AL113" s="13" t="e">
        <f>VLOOKUP($AL$160,Multipliers!$A$2:$T$948,3,FALSE)</f>
        <v>#N/A</v>
      </c>
      <c r="AN113" s="1" t="s">
        <v>22</v>
      </c>
      <c r="AO113" s="46" t="e">
        <f t="shared" si="43"/>
        <v>#N/A</v>
      </c>
      <c r="AP113" s="46" t="e">
        <f t="shared" si="44"/>
        <v>#N/A</v>
      </c>
      <c r="AT113" t="s">
        <v>23</v>
      </c>
      <c r="AU113" s="53">
        <f>AW107</f>
        <v>242070.65621013226</v>
      </c>
      <c r="AV113" s="53">
        <f>AX107</f>
        <v>33402.175345520685</v>
      </c>
      <c r="AW113" s="53">
        <f>SUM(AU113:AV113)</f>
        <v>275472.83155565296</v>
      </c>
    </row>
    <row r="114" spans="2:52" ht="16.8" x14ac:dyDescent="0.4">
      <c r="B114" s="1" t="s">
        <v>83</v>
      </c>
      <c r="C114" s="13">
        <f>VLOOKUP($C$160,Multipliers!$A$2:$T$948,4,FALSE)</f>
        <v>8.7205268540600008E-3</v>
      </c>
      <c r="I114" s="1" t="s">
        <v>83</v>
      </c>
      <c r="J114" s="13">
        <f>VLOOKUP($J$160,Multipliers!$A$2:$T$948,4,FALSE)</f>
        <v>8.7205268540600008E-3</v>
      </c>
      <c r="P114" s="1" t="s">
        <v>83</v>
      </c>
      <c r="Q114" s="13" t="e">
        <f>VLOOKUP($Q$160,Multipliers!$A$2:$T$948,4,FALSE)</f>
        <v>#N/A</v>
      </c>
      <c r="W114" s="1" t="s">
        <v>83</v>
      </c>
      <c r="X114" s="13" t="e">
        <f>VLOOKUP($X$160,Multipliers!$A$2:$T$948,4,FALSE)</f>
        <v>#N/A</v>
      </c>
      <c r="AD114" s="1" t="s">
        <v>83</v>
      </c>
      <c r="AE114" s="13" t="e">
        <f>VLOOKUP($AE$160,Multipliers!$A$2:$T$948,4,FALSE)</f>
        <v>#N/A</v>
      </c>
      <c r="AK114" s="1" t="s">
        <v>83</v>
      </c>
      <c r="AL114" s="13" t="e">
        <f>VLOOKUP($AL$160,Multipliers!$A$2:$T$948,4,FALSE)</f>
        <v>#N/A</v>
      </c>
      <c r="AT114" t="s">
        <v>22</v>
      </c>
      <c r="AU114" s="53">
        <f>AY107</f>
        <v>901395.96535952587</v>
      </c>
      <c r="AV114" s="53">
        <f>AZ107</f>
        <v>142530.65520887042</v>
      </c>
      <c r="AW114" s="53">
        <f>SUM(AU114:AV114)</f>
        <v>1043926.6205683963</v>
      </c>
    </row>
    <row r="115" spans="2:52" ht="16.8" x14ac:dyDescent="0.4">
      <c r="B115" s="1" t="s">
        <v>84</v>
      </c>
      <c r="C115" s="13">
        <f>VLOOKUP($C$160,Multipliers!$A$2:$T$948,5,FALSE)</f>
        <v>8.3309801720999999E-2</v>
      </c>
      <c r="I115" s="1" t="s">
        <v>84</v>
      </c>
      <c r="J115" s="13">
        <f>VLOOKUP($J$160,Multipliers!$A$2:$T$948,5,FALSE)</f>
        <v>8.3309801720999999E-2</v>
      </c>
      <c r="P115" s="1" t="s">
        <v>84</v>
      </c>
      <c r="Q115" s="13" t="e">
        <f>VLOOKUP($Q$160,Multipliers!$A$2:$T$948,5,FALSE)</f>
        <v>#N/A</v>
      </c>
      <c r="W115" s="1" t="s">
        <v>84</v>
      </c>
      <c r="X115" s="13" t="e">
        <f>VLOOKUP($X$160,Multipliers!$A$2:$T$948,5,FALSE)</f>
        <v>#N/A</v>
      </c>
      <c r="AD115" s="1" t="s">
        <v>84</v>
      </c>
      <c r="AE115" s="13" t="e">
        <f>VLOOKUP($AE$160,Multipliers!$A$2:$T$948,5,FALSE)</f>
        <v>#N/A</v>
      </c>
      <c r="AK115" s="1" t="s">
        <v>84</v>
      </c>
      <c r="AL115" s="13" t="e">
        <f>VLOOKUP($AL$160,Multipliers!$A$2:$T$948,5,FALSE)</f>
        <v>#N/A</v>
      </c>
    </row>
    <row r="116" spans="2:52" ht="16.8" x14ac:dyDescent="0.4">
      <c r="B116" s="1" t="s">
        <v>85</v>
      </c>
      <c r="C116" s="13">
        <f>VLOOKUP($C$160,Multipliers!$A$2:$T$948,6,FALSE)</f>
        <v>0.105654770163</v>
      </c>
      <c r="F116">
        <f>F105/C105</f>
        <v>8.3309801720999999E-2</v>
      </c>
      <c r="I116" s="1" t="s">
        <v>85</v>
      </c>
      <c r="J116" s="13">
        <f>VLOOKUP($J$160,Multipliers!$A$2:$T$948,6,FALSE)</f>
        <v>0.105654770163</v>
      </c>
      <c r="P116" s="1" t="s">
        <v>85</v>
      </c>
      <c r="Q116" s="13" t="e">
        <f>VLOOKUP($Q$160,Multipliers!$A$2:$T$948,6,FALSE)</f>
        <v>#N/A</v>
      </c>
      <c r="W116" s="1" t="s">
        <v>85</v>
      </c>
      <c r="X116" s="13" t="e">
        <f>VLOOKUP($X$160,Multipliers!$A$2:$T$948,6,FALSE)</f>
        <v>#N/A</v>
      </c>
      <c r="AD116" s="1" t="s">
        <v>85</v>
      </c>
      <c r="AE116" s="13" t="e">
        <f>VLOOKUP($AE$160,Multipliers!$A$2:$T$948,6,FALSE)</f>
        <v>#N/A</v>
      </c>
      <c r="AK116" s="1" t="s">
        <v>85</v>
      </c>
      <c r="AL116" s="13" t="e">
        <f>VLOOKUP($AL$160,Multipliers!$A$2:$T$948,6,FALSE)</f>
        <v>#N/A</v>
      </c>
    </row>
    <row r="117" spans="2:52" ht="16.8" x14ac:dyDescent="0.4">
      <c r="B117" s="1" t="s">
        <v>86</v>
      </c>
      <c r="C117" s="13">
        <f>VLOOKUP($C$160,Multipliers!$A$2:$T$948,7,FALSE)</f>
        <v>1.34494719619E-2</v>
      </c>
      <c r="F117" s="68">
        <v>28099.84</v>
      </c>
      <c r="G117" t="s">
        <v>994</v>
      </c>
      <c r="I117" s="1" t="s">
        <v>86</v>
      </c>
      <c r="J117" s="13">
        <f>VLOOKUP($J$160,Multipliers!$A$2:$T$948,7,FALSE)</f>
        <v>1.34494719619E-2</v>
      </c>
      <c r="P117" s="1" t="s">
        <v>86</v>
      </c>
      <c r="Q117" s="13" t="e">
        <f>VLOOKUP($Q$160,Multipliers!$A$2:$T$948,7,FALSE)</f>
        <v>#N/A</v>
      </c>
      <c r="W117" s="1" t="s">
        <v>86</v>
      </c>
      <c r="X117" s="13" t="e">
        <f>VLOOKUP($X$160,Multipliers!$A$2:$T$948,7,FALSE)</f>
        <v>#N/A</v>
      </c>
      <c r="AD117" s="1" t="s">
        <v>86</v>
      </c>
      <c r="AE117" s="13" t="e">
        <f>VLOOKUP($AE$160,Multipliers!$A$2:$T$948,7,FALSE)</f>
        <v>#N/A</v>
      </c>
      <c r="AK117" s="1" t="s">
        <v>86</v>
      </c>
      <c r="AL117" s="13" t="e">
        <f>VLOOKUP($AL$160,Multipliers!$A$2:$T$948,7,FALSE)</f>
        <v>#N/A</v>
      </c>
    </row>
    <row r="118" spans="2:52" ht="16.8" x14ac:dyDescent="0.4">
      <c r="B118" s="1" t="s">
        <v>87</v>
      </c>
      <c r="C118" s="13">
        <f>VLOOKUP($C$160,Multipliers!$A$2:$T$948,8,FALSE)</f>
        <v>7.5643563387600005E-2</v>
      </c>
      <c r="F118" s="47">
        <f>F117/C105</f>
        <v>3.117369178460018E-2</v>
      </c>
      <c r="I118" s="1" t="s">
        <v>87</v>
      </c>
      <c r="J118" s="13">
        <f>VLOOKUP($J$160,Multipliers!$A$2:$T$948,8,FALSE)</f>
        <v>7.5643563387600005E-2</v>
      </c>
      <c r="P118" s="1" t="s">
        <v>87</v>
      </c>
      <c r="Q118" s="13" t="e">
        <f>VLOOKUP($Q$160,Multipliers!$A$2:$T$948,8,FALSE)</f>
        <v>#N/A</v>
      </c>
      <c r="W118" s="1" t="s">
        <v>87</v>
      </c>
      <c r="X118" s="13" t="e">
        <f>VLOOKUP($X$160,Multipliers!$A$2:$T$948,8,FALSE)</f>
        <v>#N/A</v>
      </c>
      <c r="AD118" s="1" t="s">
        <v>87</v>
      </c>
      <c r="AE118" s="13" t="e">
        <f>VLOOKUP($AE$160,Multipliers!$A$2:$T$948,8,FALSE)</f>
        <v>#N/A</v>
      </c>
      <c r="AK118" s="1" t="s">
        <v>87</v>
      </c>
      <c r="AL118" s="13" t="e">
        <f>VLOOKUP($AL$160,Multipliers!$A$2:$T$948,8,FALSE)</f>
        <v>#N/A</v>
      </c>
    </row>
    <row r="119" spans="2:52" ht="16.8" x14ac:dyDescent="0.4">
      <c r="B119" s="1" t="s">
        <v>88</v>
      </c>
      <c r="C119" s="13">
        <f>VLOOKUP($C$160,Multipliers!$A$2:$T$948,9,FALSE)</f>
        <v>7.8546948789899998E-2</v>
      </c>
      <c r="I119" s="1" t="s">
        <v>88</v>
      </c>
      <c r="J119" s="13">
        <f>VLOOKUP($J$160,Multipliers!$A$2:$T$948,9,FALSE)</f>
        <v>7.8546948789899998E-2</v>
      </c>
      <c r="P119" s="1" t="s">
        <v>88</v>
      </c>
      <c r="Q119" s="13" t="e">
        <f>VLOOKUP($Q$160,Multipliers!$A$2:$T$948,9,FALSE)</f>
        <v>#N/A</v>
      </c>
      <c r="W119" s="1" t="s">
        <v>88</v>
      </c>
      <c r="X119" s="13" t="e">
        <f>VLOOKUP($X$160,Multipliers!$A$2:$T$948,9,FALSE)</f>
        <v>#N/A</v>
      </c>
      <c r="AD119" s="1" t="s">
        <v>88</v>
      </c>
      <c r="AE119" s="13" t="e">
        <f>VLOOKUP($AE$160,Multipliers!$A$2:$T$948,9,FALSE)</f>
        <v>#N/A</v>
      </c>
      <c r="AK119" s="1" t="s">
        <v>88</v>
      </c>
      <c r="AL119" s="13" t="e">
        <f>VLOOKUP($AL$160,Multipliers!$A$2:$T$948,9,FALSE)</f>
        <v>#N/A</v>
      </c>
    </row>
    <row r="120" spans="2:52" ht="16.8" x14ac:dyDescent="0.4">
      <c r="B120" s="1" t="s">
        <v>89</v>
      </c>
      <c r="C120" s="13">
        <f>VLOOKUP($C$160,Multipliers!$A$2:$T$948,10,FALSE)</f>
        <v>9.7602169528099997E-3</v>
      </c>
      <c r="F120" s="46">
        <f>F105-F117</f>
        <v>46995.279146211484</v>
      </c>
      <c r="I120" s="1" t="s">
        <v>89</v>
      </c>
      <c r="J120" s="13">
        <f>VLOOKUP($J$160,Multipliers!$A$2:$T$948,10,FALSE)</f>
        <v>9.7602169528099997E-3</v>
      </c>
      <c r="P120" s="1" t="s">
        <v>89</v>
      </c>
      <c r="Q120" s="13" t="e">
        <f>VLOOKUP($Q$160,Multipliers!$A$2:$T$948,10,FALSE)</f>
        <v>#N/A</v>
      </c>
      <c r="W120" s="1" t="s">
        <v>89</v>
      </c>
      <c r="X120" s="13" t="e">
        <f>VLOOKUP($X$160,Multipliers!$A$2:$T$948,10,FALSE)</f>
        <v>#N/A</v>
      </c>
      <c r="AD120" s="1" t="s">
        <v>89</v>
      </c>
      <c r="AE120" s="13" t="e">
        <f>VLOOKUP($AE$160,Multipliers!$A$2:$T$948,10,FALSE)</f>
        <v>#N/A</v>
      </c>
      <c r="AK120" s="1" t="s">
        <v>89</v>
      </c>
      <c r="AL120" s="13" t="e">
        <f>VLOOKUP($AL$160,Multipliers!$A$2:$T$948,10,FALSE)</f>
        <v>#N/A</v>
      </c>
    </row>
    <row r="121" spans="2:52" ht="16.8" x14ac:dyDescent="0.4">
      <c r="B121" s="1" t="s">
        <v>90</v>
      </c>
      <c r="C121" s="13">
        <f>VLOOKUP($C$160,Multipliers!$A$2:$T$948,11,FALSE)</f>
        <v>4.9678064968299997E-2</v>
      </c>
      <c r="I121" s="1" t="s">
        <v>90</v>
      </c>
      <c r="J121" s="13">
        <f>VLOOKUP($J$160,Multipliers!$A$2:$T$948,11,FALSE)</f>
        <v>4.9678064968299997E-2</v>
      </c>
      <c r="P121" s="1" t="s">
        <v>90</v>
      </c>
      <c r="Q121" s="13" t="e">
        <f>VLOOKUP($Q$160,Multipliers!$A$2:$T$948,11,FALSE)</f>
        <v>#N/A</v>
      </c>
      <c r="W121" s="1" t="s">
        <v>90</v>
      </c>
      <c r="X121" s="13" t="e">
        <f>VLOOKUP($X$160,Multipliers!$A$2:$T$948,11,FALSE)</f>
        <v>#N/A</v>
      </c>
      <c r="AD121" s="1" t="s">
        <v>90</v>
      </c>
      <c r="AE121" s="13" t="e">
        <f>VLOOKUP($AE$160,Multipliers!$A$2:$T$948,11,FALSE)</f>
        <v>#N/A</v>
      </c>
      <c r="AK121" s="1" t="s">
        <v>90</v>
      </c>
      <c r="AL121" s="13" t="e">
        <f>VLOOKUP($AL$160,Multipliers!$A$2:$T$948,11,FALSE)</f>
        <v>#N/A</v>
      </c>
    </row>
    <row r="124" spans="2:52" ht="16.8" x14ac:dyDescent="0.3">
      <c r="B124" s="431" t="s">
        <v>1018</v>
      </c>
      <c r="C124" s="431"/>
      <c r="D124" s="431"/>
      <c r="E124" s="431"/>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row>
    <row r="125" spans="2:52" ht="16.8" x14ac:dyDescent="0.3">
      <c r="B125" s="23"/>
      <c r="C125" s="23"/>
      <c r="D125" s="23"/>
      <c r="E125" s="23"/>
    </row>
    <row r="126" spans="2:52" ht="16.8" x14ac:dyDescent="0.4">
      <c r="B126" s="101" t="s">
        <v>983</v>
      </c>
      <c r="C126" s="23"/>
      <c r="D126" s="23"/>
      <c r="E126" s="23"/>
      <c r="I126" s="101" t="s">
        <v>984</v>
      </c>
      <c r="J126" s="23"/>
      <c r="K126" s="23"/>
      <c r="L126" s="23"/>
      <c r="P126" s="101" t="s">
        <v>988</v>
      </c>
      <c r="Q126" s="23"/>
      <c r="R126" s="23"/>
      <c r="S126" s="23"/>
      <c r="W126" s="101" t="s">
        <v>996</v>
      </c>
      <c r="X126" s="23"/>
      <c r="Y126" s="23"/>
      <c r="Z126" s="23"/>
      <c r="AD126" s="101" t="s">
        <v>997</v>
      </c>
      <c r="AE126" s="23"/>
      <c r="AF126" s="23"/>
      <c r="AG126" s="23"/>
      <c r="AK126" s="101" t="s">
        <v>998</v>
      </c>
      <c r="AL126" s="23"/>
      <c r="AM126" s="23"/>
      <c r="AN126" s="23"/>
      <c r="AT126" s="102"/>
      <c r="AU126" s="102" t="s">
        <v>85</v>
      </c>
      <c r="AV126" s="102" t="s">
        <v>86</v>
      </c>
      <c r="AW126" s="102" t="s">
        <v>88</v>
      </c>
      <c r="AX126" s="102" t="s">
        <v>89</v>
      </c>
      <c r="AY126" s="102" t="s">
        <v>1005</v>
      </c>
      <c r="AZ126" s="102" t="s">
        <v>83</v>
      </c>
    </row>
    <row r="127" spans="2:52" ht="16.8" x14ac:dyDescent="0.4">
      <c r="B127" s="23"/>
      <c r="C127" s="23"/>
      <c r="D127" s="23"/>
      <c r="E127" s="23"/>
      <c r="I127" s="23"/>
      <c r="J127" s="23"/>
      <c r="K127" s="23"/>
      <c r="L127" s="23"/>
      <c r="P127" s="23"/>
      <c r="Q127" s="23"/>
      <c r="R127" s="23"/>
      <c r="S127" s="23"/>
      <c r="W127" s="23"/>
      <c r="X127" s="23"/>
      <c r="Y127" s="23"/>
      <c r="Z127" s="23"/>
      <c r="AD127" s="23"/>
      <c r="AE127" s="23"/>
      <c r="AF127" s="23"/>
      <c r="AG127" s="23"/>
      <c r="AK127" s="23"/>
      <c r="AL127" s="23"/>
      <c r="AM127" s="23"/>
      <c r="AN127" s="23"/>
      <c r="AT127" s="55" t="s">
        <v>1002</v>
      </c>
      <c r="AU127" s="56">
        <f>F137</f>
        <v>5.6181943788322535</v>
      </c>
      <c r="AV127" s="56">
        <f>G137</f>
        <v>1.0941310262202444</v>
      </c>
      <c r="AW127" s="57">
        <f>F138</f>
        <v>340000</v>
      </c>
      <c r="AX127" s="57">
        <f>G138</f>
        <v>46914.978441743398</v>
      </c>
      <c r="AY127" s="57">
        <f>F139</f>
        <v>1266054.4364212402</v>
      </c>
      <c r="AZ127" s="57">
        <f>G139</f>
        <v>200191.23147643846</v>
      </c>
    </row>
    <row r="128" spans="2:52" ht="16.8" x14ac:dyDescent="0.4">
      <c r="B128" s="1"/>
      <c r="C128" s="20" t="s">
        <v>979</v>
      </c>
      <c r="D128" s="1" t="s">
        <v>15</v>
      </c>
      <c r="E128" s="1" t="s">
        <v>16</v>
      </c>
      <c r="F128" s="1" t="s">
        <v>978</v>
      </c>
      <c r="G128" s="1" t="s">
        <v>17</v>
      </c>
      <c r="I128" s="1"/>
      <c r="J128" s="20" t="s">
        <v>979</v>
      </c>
      <c r="K128" s="1" t="s">
        <v>15</v>
      </c>
      <c r="L128" s="1" t="s">
        <v>16</v>
      </c>
      <c r="M128" s="1" t="s">
        <v>978</v>
      </c>
      <c r="N128" s="1" t="s">
        <v>17</v>
      </c>
      <c r="P128" s="1"/>
      <c r="Q128" s="20" t="s">
        <v>979</v>
      </c>
      <c r="R128" s="1" t="s">
        <v>15</v>
      </c>
      <c r="S128" s="1" t="s">
        <v>16</v>
      </c>
      <c r="T128" s="1" t="s">
        <v>978</v>
      </c>
      <c r="U128" s="1" t="s">
        <v>17</v>
      </c>
      <c r="W128" s="1"/>
      <c r="X128" s="20" t="s">
        <v>979</v>
      </c>
      <c r="Y128" s="1" t="s">
        <v>15</v>
      </c>
      <c r="Z128" s="1" t="s">
        <v>16</v>
      </c>
      <c r="AA128" s="1" t="s">
        <v>978</v>
      </c>
      <c r="AB128" s="1" t="s">
        <v>17</v>
      </c>
      <c r="AD128" s="1"/>
      <c r="AE128" s="20" t="s">
        <v>979</v>
      </c>
      <c r="AF128" s="1" t="s">
        <v>15</v>
      </c>
      <c r="AG128" s="1" t="s">
        <v>16</v>
      </c>
      <c r="AH128" s="1" t="s">
        <v>978</v>
      </c>
      <c r="AI128" s="1" t="s">
        <v>17</v>
      </c>
      <c r="AK128" s="1"/>
      <c r="AL128" s="20" t="s">
        <v>979</v>
      </c>
      <c r="AM128" s="1" t="s">
        <v>15</v>
      </c>
      <c r="AN128" s="1" t="s">
        <v>16</v>
      </c>
      <c r="AO128" s="1" t="s">
        <v>978</v>
      </c>
      <c r="AP128" s="1" t="s">
        <v>17</v>
      </c>
      <c r="AT128" s="55" t="s">
        <v>1003</v>
      </c>
      <c r="AU128" s="56">
        <f>M137</f>
        <v>0</v>
      </c>
      <c r="AV128" s="56">
        <f>N137</f>
        <v>0</v>
      </c>
      <c r="AW128" s="57">
        <f>M138</f>
        <v>0</v>
      </c>
      <c r="AX128" s="57">
        <f>N138</f>
        <v>0</v>
      </c>
      <c r="AY128" s="57">
        <f>M139</f>
        <v>0</v>
      </c>
      <c r="AZ128" s="57">
        <f>N139</f>
        <v>0</v>
      </c>
    </row>
    <row r="129" spans="2:52" ht="16.8" x14ac:dyDescent="0.4">
      <c r="B129" s="1" t="s">
        <v>14</v>
      </c>
      <c r="C129" s="18">
        <f>C131*C134</f>
        <v>5.6181943788322535</v>
      </c>
      <c r="D129" s="38">
        <f>C129*C142</f>
        <v>0.59358903582658029</v>
      </c>
      <c r="E129" s="38">
        <f>C129*C143</f>
        <v>7.5561747774608584E-2</v>
      </c>
      <c r="F129" s="38">
        <f>C129*C144</f>
        <v>0.42498024261905559</v>
      </c>
      <c r="G129" s="19">
        <f>SUM(C129:F129)</f>
        <v>6.7123254050524981</v>
      </c>
      <c r="H129" s="12"/>
      <c r="I129" s="1" t="s">
        <v>14</v>
      </c>
      <c r="J129" s="18">
        <f>J131*J134</f>
        <v>0</v>
      </c>
      <c r="K129" s="38">
        <f>J129*J142</f>
        <v>0</v>
      </c>
      <c r="L129" s="38">
        <f>J129*J143</f>
        <v>0</v>
      </c>
      <c r="M129" s="38">
        <f>J129*J143</f>
        <v>0</v>
      </c>
      <c r="N129" s="19">
        <f>SUM(J129:M129)</f>
        <v>0</v>
      </c>
      <c r="P129" s="1" t="s">
        <v>14</v>
      </c>
      <c r="Q129" s="18" t="e">
        <f>Q131*Q134</f>
        <v>#N/A</v>
      </c>
      <c r="R129" s="38" t="e">
        <f>Q129*Q142</f>
        <v>#N/A</v>
      </c>
      <c r="S129" s="38" t="e">
        <f>$Q$156*Q143</f>
        <v>#N/A</v>
      </c>
      <c r="T129" s="38" t="e">
        <f>$Q$156*Q144</f>
        <v>#N/A</v>
      </c>
      <c r="U129" s="19" t="e">
        <f>SUM(Q129:T129)</f>
        <v>#N/A</v>
      </c>
      <c r="W129" s="1" t="s">
        <v>14</v>
      </c>
      <c r="X129" s="18" t="e">
        <f>X131*X134</f>
        <v>#N/A</v>
      </c>
      <c r="Y129" s="38" t="e">
        <f>X129*X142</f>
        <v>#N/A</v>
      </c>
      <c r="Z129" s="38" t="e">
        <f>X129*X143</f>
        <v>#N/A</v>
      </c>
      <c r="AA129" s="38" t="e">
        <f>X129*X144</f>
        <v>#N/A</v>
      </c>
      <c r="AB129" s="19" t="e">
        <f>SUM(X129:AA129)</f>
        <v>#N/A</v>
      </c>
      <c r="AD129" s="1" t="s">
        <v>14</v>
      </c>
      <c r="AE129" s="18" t="e">
        <f>AE131*AE134</f>
        <v>#N/A</v>
      </c>
      <c r="AF129" s="38" t="e">
        <f>AE129*AE142</f>
        <v>#N/A</v>
      </c>
      <c r="AG129" s="38" t="e">
        <f>AE129*AE143</f>
        <v>#N/A</v>
      </c>
      <c r="AH129" s="38" t="e">
        <f>AE129*AE144</f>
        <v>#N/A</v>
      </c>
      <c r="AI129" s="19" t="e">
        <f>SUM(AE129:AH129)</f>
        <v>#N/A</v>
      </c>
      <c r="AK129" s="1" t="s">
        <v>14</v>
      </c>
      <c r="AL129" s="18" t="e">
        <f>AL131*AL134</f>
        <v>#N/A</v>
      </c>
      <c r="AM129" s="38" t="e">
        <f>AL129*AL142</f>
        <v>#N/A</v>
      </c>
      <c r="AN129" s="38" t="e">
        <f>AL129*AL143</f>
        <v>#N/A</v>
      </c>
      <c r="AO129" s="38" t="e">
        <f>AL129*AL144</f>
        <v>#N/A</v>
      </c>
      <c r="AP129" s="19" t="e">
        <f>SUM(AL129:AO129)</f>
        <v>#N/A</v>
      </c>
      <c r="AT129" s="55" t="s">
        <v>1004</v>
      </c>
      <c r="AU129" s="51" t="e">
        <f>T137</f>
        <v>#N/A</v>
      </c>
      <c r="AV129" s="51" t="e">
        <f>U137</f>
        <v>#N/A</v>
      </c>
      <c r="AW129" s="51">
        <f>T138</f>
        <v>0</v>
      </c>
      <c r="AX129" s="51" t="e">
        <f>U138</f>
        <v>#N/A</v>
      </c>
      <c r="AY129" s="57" t="e">
        <f>T139</f>
        <v>#N/A</v>
      </c>
      <c r="AZ129" s="57" t="e">
        <f>U139</f>
        <v>#N/A</v>
      </c>
    </row>
    <row r="130" spans="2:52" ht="16.8" x14ac:dyDescent="0.4">
      <c r="B130" s="1" t="s">
        <v>23</v>
      </c>
      <c r="C130" s="15">
        <f>Input!F65</f>
        <v>340000</v>
      </c>
      <c r="D130" s="15">
        <f>C130*C145</f>
        <v>26705.962588565999</v>
      </c>
      <c r="E130" s="15">
        <f>C130*C146</f>
        <v>3318.4737639554</v>
      </c>
      <c r="F130" s="15">
        <f>C130*C147</f>
        <v>16890.542089221999</v>
      </c>
      <c r="G130" s="24">
        <f>SUM(C130:F130)</f>
        <v>386914.97844174341</v>
      </c>
      <c r="H130" s="12"/>
      <c r="I130" s="1" t="s">
        <v>23</v>
      </c>
      <c r="J130" s="15">
        <f>Input!F66</f>
        <v>0</v>
      </c>
      <c r="K130" s="36">
        <f>J130*J145</f>
        <v>0</v>
      </c>
      <c r="L130" s="36">
        <f>J130*J146</f>
        <v>0</v>
      </c>
      <c r="M130" s="36">
        <f>J130*J147</f>
        <v>0</v>
      </c>
      <c r="N130" s="24">
        <f>SUM(J130:M130)</f>
        <v>0</v>
      </c>
      <c r="P130" s="1" t="s">
        <v>23</v>
      </c>
      <c r="Q130" s="15">
        <f>Input!F67</f>
        <v>0</v>
      </c>
      <c r="R130" s="15" t="e">
        <f>Q130*Q145</f>
        <v>#N/A</v>
      </c>
      <c r="S130" s="15" t="e">
        <f>Q130*Q146</f>
        <v>#N/A</v>
      </c>
      <c r="T130" s="15" t="e">
        <f>Q130*Q147</f>
        <v>#N/A</v>
      </c>
      <c r="U130" s="24" t="e">
        <f>SUM(Q130:T130)</f>
        <v>#N/A</v>
      </c>
      <c r="W130" s="1" t="s">
        <v>23</v>
      </c>
      <c r="X130" s="15">
        <f>Input!F68</f>
        <v>0</v>
      </c>
      <c r="Y130" s="15" t="e">
        <f>X130*X145</f>
        <v>#N/A</v>
      </c>
      <c r="Z130" s="15" t="e">
        <f>X130*X146</f>
        <v>#N/A</v>
      </c>
      <c r="AA130" s="15" t="e">
        <f>X130*X147</f>
        <v>#N/A</v>
      </c>
      <c r="AB130" s="24" t="e">
        <f>SUM(X130:AA130)</f>
        <v>#N/A</v>
      </c>
      <c r="AD130" s="1" t="s">
        <v>23</v>
      </c>
      <c r="AE130" s="15">
        <f>Input!F69</f>
        <v>0</v>
      </c>
      <c r="AF130" s="15" t="e">
        <f>AE130*AE145</f>
        <v>#N/A</v>
      </c>
      <c r="AG130" s="15" t="e">
        <f>AE130*AE146</f>
        <v>#N/A</v>
      </c>
      <c r="AH130" s="15" t="e">
        <f>AE130*AE147</f>
        <v>#N/A</v>
      </c>
      <c r="AI130" s="24" t="e">
        <f>SUM(AE130:AH130)</f>
        <v>#N/A</v>
      </c>
      <c r="AK130" s="1" t="s">
        <v>23</v>
      </c>
      <c r="AL130" s="15">
        <f>Input!F70</f>
        <v>0</v>
      </c>
      <c r="AM130" s="15" t="e">
        <f>AL130*AL145</f>
        <v>#N/A</v>
      </c>
      <c r="AN130" s="15" t="e">
        <f>AL130*AL146</f>
        <v>#N/A</v>
      </c>
      <c r="AO130" s="15" t="e">
        <f>AL130*AL147</f>
        <v>#N/A</v>
      </c>
      <c r="AP130" s="24" t="e">
        <f>SUM(AL130:AO130)</f>
        <v>#N/A</v>
      </c>
      <c r="AT130" s="55" t="s">
        <v>1007</v>
      </c>
      <c r="AU130" s="58" t="e">
        <f>AA137</f>
        <v>#N/A</v>
      </c>
      <c r="AV130" s="51" t="e">
        <f>AB137</f>
        <v>#N/A</v>
      </c>
      <c r="AW130" s="57">
        <f>AA138</f>
        <v>0</v>
      </c>
      <c r="AX130" s="53" t="e">
        <f>AB138</f>
        <v>#N/A</v>
      </c>
      <c r="AY130" s="57" t="e">
        <f>AA139</f>
        <v>#N/A</v>
      </c>
      <c r="AZ130" s="53" t="e">
        <f>AB139</f>
        <v>#N/A</v>
      </c>
    </row>
    <row r="131" spans="2:52" ht="16.8" x14ac:dyDescent="0.4">
      <c r="B131" s="1" t="s">
        <v>22</v>
      </c>
      <c r="C131" s="14">
        <f>C130/C135</f>
        <v>1266054.4364212402</v>
      </c>
      <c r="D131" s="14">
        <f>C131*C139</f>
        <v>83675.825698679299</v>
      </c>
      <c r="E131" s="15">
        <f>C131*C140</f>
        <v>11040.661711513225</v>
      </c>
      <c r="F131" s="16">
        <f>C131*C141</f>
        <v>105474.74406624593</v>
      </c>
      <c r="G131" s="24">
        <f>SUM(C131:F131)</f>
        <v>1466245.6678976787</v>
      </c>
      <c r="H131" s="12"/>
      <c r="I131" s="1" t="s">
        <v>22</v>
      </c>
      <c r="J131" s="14">
        <f>J130/J135</f>
        <v>0</v>
      </c>
      <c r="K131" s="14">
        <f>J131*J139</f>
        <v>0</v>
      </c>
      <c r="L131" s="15">
        <f>J131*J140</f>
        <v>0</v>
      </c>
      <c r="M131" s="16">
        <f>J131*J141</f>
        <v>0</v>
      </c>
      <c r="N131" s="24">
        <f>SUM(J131:M131)</f>
        <v>0</v>
      </c>
      <c r="P131" s="1" t="s">
        <v>22</v>
      </c>
      <c r="Q131" s="14" t="e">
        <f>Q130/Q135</f>
        <v>#N/A</v>
      </c>
      <c r="R131" s="14" t="e">
        <f>Q131*Q139</f>
        <v>#N/A</v>
      </c>
      <c r="S131" s="15" t="e">
        <f>Q131*Q140</f>
        <v>#N/A</v>
      </c>
      <c r="T131" s="16" t="e">
        <f>Q131*Q141</f>
        <v>#N/A</v>
      </c>
      <c r="U131" s="24" t="e">
        <f>SUM(Q131:T131)</f>
        <v>#N/A</v>
      </c>
      <c r="W131" s="1" t="s">
        <v>22</v>
      </c>
      <c r="X131" s="37" t="e">
        <f>X130/X135</f>
        <v>#N/A</v>
      </c>
      <c r="Y131" s="14" t="e">
        <f>X131*X139</f>
        <v>#N/A</v>
      </c>
      <c r="Z131" s="15" t="e">
        <f>X131*X140</f>
        <v>#N/A</v>
      </c>
      <c r="AA131" s="16" t="e">
        <f>X131*X141</f>
        <v>#N/A</v>
      </c>
      <c r="AB131" s="24" t="e">
        <f>SUM(X131:AA131)</f>
        <v>#N/A</v>
      </c>
      <c r="AD131" s="1" t="s">
        <v>22</v>
      </c>
      <c r="AE131" s="14" t="e">
        <f>AE130/AE135</f>
        <v>#N/A</v>
      </c>
      <c r="AF131" s="14" t="e">
        <f>AE131*AE139</f>
        <v>#N/A</v>
      </c>
      <c r="AG131" s="15" t="e">
        <f>AE131*AE140</f>
        <v>#N/A</v>
      </c>
      <c r="AH131" s="16" t="e">
        <f>AE131*AE141</f>
        <v>#N/A</v>
      </c>
      <c r="AI131" s="24" t="e">
        <f>SUM(AE131:AH131)</f>
        <v>#N/A</v>
      </c>
      <c r="AK131" s="1" t="s">
        <v>22</v>
      </c>
      <c r="AL131" s="14" t="e">
        <f>AL130/AL135</f>
        <v>#N/A</v>
      </c>
      <c r="AM131" s="14" t="e">
        <f>AL131*AL139</f>
        <v>#N/A</v>
      </c>
      <c r="AN131" s="15" t="e">
        <f>AL131*AL140</f>
        <v>#N/A</v>
      </c>
      <c r="AO131" s="16" t="e">
        <f>AL131*AL141</f>
        <v>#N/A</v>
      </c>
      <c r="AP131" s="24" t="e">
        <f>SUM(AL131:AO131)</f>
        <v>#N/A</v>
      </c>
      <c r="AT131" s="55" t="s">
        <v>1008</v>
      </c>
      <c r="AU131" s="56" t="e">
        <f>AH137</f>
        <v>#N/A</v>
      </c>
      <c r="AV131" s="56" t="e">
        <f>AI137</f>
        <v>#N/A</v>
      </c>
      <c r="AW131" s="57">
        <f>AH138</f>
        <v>0</v>
      </c>
      <c r="AX131" s="57" t="e">
        <f>AI138</f>
        <v>#N/A</v>
      </c>
      <c r="AY131" s="57" t="e">
        <f>AH139</f>
        <v>#N/A</v>
      </c>
      <c r="AZ131" s="57" t="e">
        <f>AI139</f>
        <v>#N/A</v>
      </c>
    </row>
    <row r="132" spans="2:52" ht="16.8" x14ac:dyDescent="0.4">
      <c r="G132" s="21"/>
      <c r="N132" s="21"/>
      <c r="U132" s="21"/>
      <c r="AB132" s="21"/>
      <c r="AI132" s="21"/>
      <c r="AP132" s="21"/>
      <c r="AT132" s="55" t="s">
        <v>1009</v>
      </c>
      <c r="AU132" s="56" t="e">
        <f>AO137</f>
        <v>#N/A</v>
      </c>
      <c r="AV132" s="56" t="e">
        <f>AP137</f>
        <v>#N/A</v>
      </c>
      <c r="AW132" s="57">
        <f>AO138</f>
        <v>0</v>
      </c>
      <c r="AX132" s="57" t="e">
        <f>AP138</f>
        <v>#N/A</v>
      </c>
      <c r="AY132" s="57" t="e">
        <f>AO139</f>
        <v>#N/A</v>
      </c>
      <c r="AZ132" s="57" t="e">
        <f>AP139</f>
        <v>#N/A</v>
      </c>
    </row>
    <row r="133" spans="2:52" ht="16.8" x14ac:dyDescent="0.4">
      <c r="B133" s="1" t="s">
        <v>32</v>
      </c>
      <c r="C133" s="45">
        <f>C107</f>
        <v>331524</v>
      </c>
      <c r="I133" s="1" t="s">
        <v>32</v>
      </c>
      <c r="J133" s="45">
        <f>J107</f>
        <v>331524</v>
      </c>
      <c r="P133" s="1" t="s">
        <v>32</v>
      </c>
      <c r="Q133" s="45" t="str">
        <f>Q107</f>
        <v xml:space="preserve"> </v>
      </c>
      <c r="W133" s="1" t="s">
        <v>32</v>
      </c>
      <c r="X133" s="45">
        <f>X107</f>
        <v>0</v>
      </c>
      <c r="AD133" s="1" t="s">
        <v>32</v>
      </c>
      <c r="AE133" s="45">
        <f>AE107</f>
        <v>0</v>
      </c>
      <c r="AK133" s="1" t="s">
        <v>32</v>
      </c>
      <c r="AL133" s="45">
        <f>AL107</f>
        <v>0</v>
      </c>
      <c r="AT133" s="1" t="s">
        <v>17</v>
      </c>
      <c r="AU133">
        <f>SUMIF(AU127:AU132,"&lt;&gt;#N/A")</f>
        <v>5.6181943788322535</v>
      </c>
      <c r="AV133" s="59">
        <f t="shared" ref="AV133:AZ133" si="46">SUMIF(AV127:AV132,"&lt;&gt;#N/A")</f>
        <v>1.0941310262202444</v>
      </c>
      <c r="AW133" s="46">
        <f t="shared" si="46"/>
        <v>340000</v>
      </c>
      <c r="AX133" s="46">
        <f t="shared" si="46"/>
        <v>46914.978441743398</v>
      </c>
      <c r="AY133" s="46">
        <f t="shared" si="46"/>
        <v>1266054.4364212402</v>
      </c>
      <c r="AZ133" s="46">
        <f t="shared" si="46"/>
        <v>200191.23147643846</v>
      </c>
    </row>
    <row r="134" spans="2:52" ht="16.8" x14ac:dyDescent="0.4">
      <c r="B134" s="1" t="s">
        <v>980</v>
      </c>
      <c r="C134" s="13">
        <f>VLOOKUP($C$160,Multipliers!$A$2:$T$948,16,FALSE)</f>
        <v>4.4375614643500004E-6</v>
      </c>
      <c r="I134" s="1" t="s">
        <v>980</v>
      </c>
      <c r="J134" s="13">
        <f>VLOOKUP($J$160,Multipliers!$A$2:$T$948,16,FALSE)</f>
        <v>4.4375614643500004E-6</v>
      </c>
      <c r="P134" s="1" t="s">
        <v>980</v>
      </c>
      <c r="Q134" s="13" t="e">
        <f>VLOOKUP($Q$160,Multipliers!$A$2:$T$948,16,FALSE)</f>
        <v>#N/A</v>
      </c>
      <c r="W134" s="1" t="s">
        <v>980</v>
      </c>
      <c r="X134" s="13" t="e">
        <f>VLOOKUP(X133,Multipliers!$A$2:$T$948,16,FALSE)</f>
        <v>#N/A</v>
      </c>
      <c r="AD134" s="1" t="s">
        <v>980</v>
      </c>
      <c r="AE134" s="13" t="e">
        <f>VLOOKUP(AE133,Multipliers!$A$2:$T$948,16,FALSE)</f>
        <v>#N/A</v>
      </c>
      <c r="AK134" s="1" t="s">
        <v>980</v>
      </c>
      <c r="AL134" s="13" t="e">
        <f>VLOOKUP(AL133,Multipliers!$A$2:$T$948,16,FALSE)</f>
        <v>#N/A</v>
      </c>
    </row>
    <row r="135" spans="2:52" ht="16.8" x14ac:dyDescent="0.4">
      <c r="B135" s="1" t="s">
        <v>981</v>
      </c>
      <c r="C135" s="13">
        <f>VLOOKUP($C$160,Multipliers!$A$2:$T$948,17,FALSE)</f>
        <v>0.26855085391200001</v>
      </c>
      <c r="I135" s="1" t="s">
        <v>981</v>
      </c>
      <c r="J135" s="13">
        <f>VLOOKUP($J$160,Multipliers!$A$2:$T$948,17,FALSE)</f>
        <v>0.26855085391200001</v>
      </c>
      <c r="P135" s="1" t="s">
        <v>981</v>
      </c>
      <c r="Q135" s="13" t="e">
        <f>VLOOKUP(Q133,Multipliers!$A$2:$T$948,17,FALSE)</f>
        <v>#N/A</v>
      </c>
      <c r="W135" s="1" t="s">
        <v>981</v>
      </c>
      <c r="X135" s="13" t="e">
        <f>VLOOKUP(X133,Multipliers!$A$2:$T$948,17,FALSE)</f>
        <v>#N/A</v>
      </c>
      <c r="AD135" s="1" t="s">
        <v>981</v>
      </c>
      <c r="AE135" s="13" t="e">
        <f>VLOOKUP(AE133,Multipliers!$A$2:$T$948,17,FALSE)</f>
        <v>#N/A</v>
      </c>
      <c r="AK135" s="1" t="s">
        <v>981</v>
      </c>
      <c r="AL135" s="13" t="e">
        <f>VLOOKUP(AL133,Multipliers!$A$2:$T$948,17,FALSE)</f>
        <v>#N/A</v>
      </c>
    </row>
    <row r="136" spans="2:52" x14ac:dyDescent="0.3">
      <c r="C136" s="21"/>
      <c r="F136" t="s">
        <v>15</v>
      </c>
      <c r="G136" t="s">
        <v>16</v>
      </c>
      <c r="J136" s="21"/>
      <c r="M136" t="s">
        <v>15</v>
      </c>
      <c r="N136" t="s">
        <v>16</v>
      </c>
      <c r="Q136" s="21"/>
      <c r="T136" t="s">
        <v>15</v>
      </c>
      <c r="U136" t="s">
        <v>16</v>
      </c>
      <c r="X136" s="21"/>
      <c r="AA136" t="s">
        <v>15</v>
      </c>
      <c r="AB136" t="s">
        <v>16</v>
      </c>
      <c r="AE136" s="21"/>
      <c r="AH136" t="s">
        <v>15</v>
      </c>
      <c r="AI136" t="s">
        <v>16</v>
      </c>
      <c r="AL136" s="21"/>
      <c r="AO136" t="s">
        <v>15</v>
      </c>
      <c r="AP136" t="s">
        <v>16</v>
      </c>
    </row>
    <row r="137" spans="2:52" ht="16.8" x14ac:dyDescent="0.4">
      <c r="B137" s="1" t="s">
        <v>982</v>
      </c>
      <c r="E137" s="1" t="s">
        <v>14</v>
      </c>
      <c r="F137" s="67">
        <f>C129</f>
        <v>5.6181943788322535</v>
      </c>
      <c r="G137" s="67">
        <f>SUM(D129:F129)</f>
        <v>1.0941310262202444</v>
      </c>
      <c r="I137" s="1" t="s">
        <v>982</v>
      </c>
      <c r="L137" s="1" t="s">
        <v>14</v>
      </c>
      <c r="M137" s="67">
        <f>J129</f>
        <v>0</v>
      </c>
      <c r="N137" s="67">
        <f>SUM(K129:M129)</f>
        <v>0</v>
      </c>
      <c r="P137" s="1" t="s">
        <v>982</v>
      </c>
      <c r="S137" s="1" t="s">
        <v>14</v>
      </c>
      <c r="T137" s="67" t="e">
        <f>Q129</f>
        <v>#N/A</v>
      </c>
      <c r="U137" s="67" t="e">
        <f>SUM(R129:T129)</f>
        <v>#N/A</v>
      </c>
      <c r="W137" s="1" t="s">
        <v>982</v>
      </c>
      <c r="Z137" s="1" t="s">
        <v>14</v>
      </c>
      <c r="AA137" s="67" t="e">
        <f>X129</f>
        <v>#N/A</v>
      </c>
      <c r="AB137" s="67" t="e">
        <f>SUM(Y129:AA129)</f>
        <v>#N/A</v>
      </c>
      <c r="AD137" s="1" t="s">
        <v>982</v>
      </c>
      <c r="AG137" s="1" t="s">
        <v>14</v>
      </c>
      <c r="AH137" s="67" t="e">
        <f>AE129</f>
        <v>#N/A</v>
      </c>
      <c r="AI137" s="67" t="e">
        <f>SUM(AF129:AH129)</f>
        <v>#N/A</v>
      </c>
      <c r="AK137" s="1" t="s">
        <v>982</v>
      </c>
      <c r="AN137" s="1" t="s">
        <v>14</v>
      </c>
      <c r="AO137" s="67" t="e">
        <f>AL129</f>
        <v>#N/A</v>
      </c>
      <c r="AP137" s="67" t="e">
        <f>SUM(AM129:AO129)</f>
        <v>#N/A</v>
      </c>
      <c r="AT137" s="69"/>
      <c r="AU137" s="102" t="s">
        <v>15</v>
      </c>
      <c r="AV137" s="102" t="s">
        <v>16</v>
      </c>
      <c r="AW137" s="102" t="s">
        <v>17</v>
      </c>
    </row>
    <row r="138" spans="2:52" ht="16.8" x14ac:dyDescent="0.4">
      <c r="C138" s="22"/>
      <c r="E138" s="1" t="s">
        <v>23</v>
      </c>
      <c r="F138" s="46">
        <f t="shared" ref="F138:F139" si="47">C130</f>
        <v>340000</v>
      </c>
      <c r="G138" s="46">
        <f t="shared" ref="G138:G139" si="48">SUM(D130:F130)</f>
        <v>46914.978441743398</v>
      </c>
      <c r="J138" s="22"/>
      <c r="L138" s="1" t="s">
        <v>23</v>
      </c>
      <c r="M138" s="46">
        <f>J130</f>
        <v>0</v>
      </c>
      <c r="N138" s="46">
        <f t="shared" ref="N138:N139" si="49">SUM(K130:M130)</f>
        <v>0</v>
      </c>
      <c r="Q138" s="22"/>
      <c r="S138" s="1" t="s">
        <v>23</v>
      </c>
      <c r="T138" s="46">
        <f t="shared" ref="T138:T139" si="50">Q130</f>
        <v>0</v>
      </c>
      <c r="U138" s="46" t="e">
        <f t="shared" ref="U138:U139" si="51">SUM(R130:T130)</f>
        <v>#N/A</v>
      </c>
      <c r="X138" s="22"/>
      <c r="Z138" s="1" t="s">
        <v>23</v>
      </c>
      <c r="AA138" s="46">
        <f t="shared" ref="AA138:AA139" si="52">X130</f>
        <v>0</v>
      </c>
      <c r="AB138" s="46" t="e">
        <f t="shared" ref="AB138:AB139" si="53">SUM(Y130:AA130)</f>
        <v>#N/A</v>
      </c>
      <c r="AE138" s="22"/>
      <c r="AG138" s="1" t="s">
        <v>23</v>
      </c>
      <c r="AH138" s="46">
        <f t="shared" ref="AH138:AH139" si="54">AE130</f>
        <v>0</v>
      </c>
      <c r="AI138" s="46" t="e">
        <f t="shared" ref="AI138:AI139" si="55">SUM(AF130:AH130)</f>
        <v>#N/A</v>
      </c>
      <c r="AL138" s="22"/>
      <c r="AN138" s="1" t="s">
        <v>23</v>
      </c>
      <c r="AO138" s="46">
        <f t="shared" ref="AO138:AO139" si="56">AL130</f>
        <v>0</v>
      </c>
      <c r="AP138" s="46" t="e">
        <f t="shared" ref="AP138:AP139" si="57">SUM(AM130:AO130)</f>
        <v>#N/A</v>
      </c>
      <c r="AT138" t="s">
        <v>14</v>
      </c>
      <c r="AU138" s="51">
        <f>AU133</f>
        <v>5.6181943788322535</v>
      </c>
      <c r="AV138" s="51">
        <f>AV133</f>
        <v>1.0941310262202444</v>
      </c>
      <c r="AW138" s="51">
        <f>SUM(AU138:AV138)</f>
        <v>6.7123254050524981</v>
      </c>
    </row>
    <row r="139" spans="2:52" ht="16.8" x14ac:dyDescent="0.4">
      <c r="B139" s="1" t="s">
        <v>82</v>
      </c>
      <c r="C139" s="13">
        <f>VLOOKUP($C$160,Multipliers!$A$2:$T$948,3,FALSE)</f>
        <v>6.6091807185800003E-2</v>
      </c>
      <c r="E139" s="1" t="s">
        <v>22</v>
      </c>
      <c r="F139" s="46">
        <f t="shared" si="47"/>
        <v>1266054.4364212402</v>
      </c>
      <c r="G139" s="46">
        <f t="shared" si="48"/>
        <v>200191.23147643846</v>
      </c>
      <c r="I139" s="1" t="s">
        <v>82</v>
      </c>
      <c r="J139" s="13">
        <f>VLOOKUP($J$160,Multipliers!$A$2:$T$948,3,FALSE)</f>
        <v>6.6091807185800003E-2</v>
      </c>
      <c r="L139" s="1" t="s">
        <v>22</v>
      </c>
      <c r="M139" s="46">
        <f t="shared" ref="M139" si="58">J131</f>
        <v>0</v>
      </c>
      <c r="N139" s="46">
        <f t="shared" si="49"/>
        <v>0</v>
      </c>
      <c r="P139" s="1" t="s">
        <v>82</v>
      </c>
      <c r="Q139" s="13" t="e">
        <f>VLOOKUP($Q$160,Multipliers!$A$2:$T$948,3,FALSE)</f>
        <v>#N/A</v>
      </c>
      <c r="S139" s="1" t="s">
        <v>22</v>
      </c>
      <c r="T139" s="46" t="e">
        <f t="shared" si="50"/>
        <v>#N/A</v>
      </c>
      <c r="U139" s="46" t="e">
        <f t="shared" si="51"/>
        <v>#N/A</v>
      </c>
      <c r="W139" s="1" t="s">
        <v>82</v>
      </c>
      <c r="X139" s="13" t="e">
        <f>VLOOKUP($X$160,Multipliers!$A$2:$T$948,3,FALSE)</f>
        <v>#N/A</v>
      </c>
      <c r="Z139" s="1" t="s">
        <v>22</v>
      </c>
      <c r="AA139" s="46" t="e">
        <f t="shared" si="52"/>
        <v>#N/A</v>
      </c>
      <c r="AB139" s="46" t="e">
        <f t="shared" si="53"/>
        <v>#N/A</v>
      </c>
      <c r="AD139" s="1" t="s">
        <v>82</v>
      </c>
      <c r="AE139" s="13" t="e">
        <f>VLOOKUP($AE$160,Multipliers!$A$2:$T$948,3,FALSE)</f>
        <v>#N/A</v>
      </c>
      <c r="AG139" s="1" t="s">
        <v>22</v>
      </c>
      <c r="AH139" s="46" t="e">
        <f t="shared" si="54"/>
        <v>#N/A</v>
      </c>
      <c r="AI139" s="46" t="e">
        <f t="shared" si="55"/>
        <v>#N/A</v>
      </c>
      <c r="AK139" s="1" t="s">
        <v>82</v>
      </c>
      <c r="AL139" s="13" t="e">
        <f>VLOOKUP($AL$160,Multipliers!$A$2:$T$948,3,FALSE)</f>
        <v>#N/A</v>
      </c>
      <c r="AN139" s="1" t="s">
        <v>22</v>
      </c>
      <c r="AO139" s="46" t="e">
        <f t="shared" si="56"/>
        <v>#N/A</v>
      </c>
      <c r="AP139" s="46" t="e">
        <f t="shared" si="57"/>
        <v>#N/A</v>
      </c>
      <c r="AT139" t="s">
        <v>23</v>
      </c>
      <c r="AU139" s="53">
        <f>AW133</f>
        <v>340000</v>
      </c>
      <c r="AV139" s="53">
        <f>AX133</f>
        <v>46914.978441743398</v>
      </c>
      <c r="AW139" s="53">
        <f>SUM(AU139:AV139)</f>
        <v>386914.97844174341</v>
      </c>
    </row>
    <row r="140" spans="2:52" ht="16.8" x14ac:dyDescent="0.4">
      <c r="B140" s="1" t="s">
        <v>83</v>
      </c>
      <c r="C140" s="13">
        <f>VLOOKUP($C$160,Multipliers!$A$2:$T$948,4,FALSE)</f>
        <v>8.7205268540600008E-3</v>
      </c>
      <c r="I140" s="1" t="s">
        <v>83</v>
      </c>
      <c r="J140" s="13">
        <f>VLOOKUP($J$160,Multipliers!$A$2:$T$948,4,FALSE)</f>
        <v>8.7205268540600008E-3</v>
      </c>
      <c r="P140" s="1" t="s">
        <v>83</v>
      </c>
      <c r="Q140" s="13" t="e">
        <f>VLOOKUP($Q$160,Multipliers!$A$2:$T$948,4,FALSE)</f>
        <v>#N/A</v>
      </c>
      <c r="W140" s="1" t="s">
        <v>83</v>
      </c>
      <c r="X140" s="13" t="e">
        <f>VLOOKUP($X$160,Multipliers!$A$2:$T$948,4,FALSE)</f>
        <v>#N/A</v>
      </c>
      <c r="AD140" s="1" t="s">
        <v>83</v>
      </c>
      <c r="AE140" s="13" t="e">
        <f>VLOOKUP($AE$160,Multipliers!$A$2:$T$948,4,FALSE)</f>
        <v>#N/A</v>
      </c>
      <c r="AK140" s="1" t="s">
        <v>83</v>
      </c>
      <c r="AL140" s="13" t="e">
        <f>VLOOKUP($AL$160,Multipliers!$A$2:$T$948,4,FALSE)</f>
        <v>#N/A</v>
      </c>
      <c r="AT140" t="s">
        <v>22</v>
      </c>
      <c r="AU140" s="53">
        <f>AY133</f>
        <v>1266054.4364212402</v>
      </c>
      <c r="AV140" s="53">
        <f>AZ133</f>
        <v>200191.23147643846</v>
      </c>
      <c r="AW140" s="53">
        <f>SUM(AU140:AV140)</f>
        <v>1466245.6678976787</v>
      </c>
    </row>
    <row r="141" spans="2:52" ht="16.8" x14ac:dyDescent="0.4">
      <c r="B141" s="1" t="s">
        <v>84</v>
      </c>
      <c r="C141" s="13">
        <f>VLOOKUP($C$160,Multipliers!$A$2:$T$948,5,FALSE)</f>
        <v>8.3309801720999999E-2</v>
      </c>
      <c r="I141" s="1" t="s">
        <v>84</v>
      </c>
      <c r="J141" s="13">
        <f>VLOOKUP($J$160,Multipliers!$A$2:$T$948,5,FALSE)</f>
        <v>8.3309801720999999E-2</v>
      </c>
      <c r="P141" s="1" t="s">
        <v>84</v>
      </c>
      <c r="Q141" s="13" t="e">
        <f>VLOOKUP($Q$160,Multipliers!$A$2:$T$948,5,FALSE)</f>
        <v>#N/A</v>
      </c>
      <c r="W141" s="1" t="s">
        <v>84</v>
      </c>
      <c r="X141" s="13" t="e">
        <f>VLOOKUP($X$160,Multipliers!$A$2:$T$948,5,FALSE)</f>
        <v>#N/A</v>
      </c>
      <c r="AD141" s="1" t="s">
        <v>84</v>
      </c>
      <c r="AE141" s="13" t="e">
        <f>VLOOKUP($AE$160,Multipliers!$A$2:$T$948,5,FALSE)</f>
        <v>#N/A</v>
      </c>
      <c r="AK141" s="1" t="s">
        <v>84</v>
      </c>
      <c r="AL141" s="13" t="e">
        <f>VLOOKUP($AL$160,Multipliers!$A$2:$T$948,5,FALSE)</f>
        <v>#N/A</v>
      </c>
    </row>
    <row r="142" spans="2:52" ht="16.8" x14ac:dyDescent="0.4">
      <c r="B142" s="1" t="s">
        <v>85</v>
      </c>
      <c r="C142" s="13">
        <f>VLOOKUP($C$160,Multipliers!$A$2:$T$948,6,FALSE)</f>
        <v>0.105654770163</v>
      </c>
      <c r="I142" s="1" t="s">
        <v>85</v>
      </c>
      <c r="J142" s="13">
        <f>VLOOKUP($J$160,Multipliers!$A$2:$T$948,6,FALSE)</f>
        <v>0.105654770163</v>
      </c>
      <c r="P142" s="1" t="s">
        <v>85</v>
      </c>
      <c r="Q142" s="13" t="e">
        <f>VLOOKUP($Q$160,Multipliers!$A$2:$T$948,6,FALSE)</f>
        <v>#N/A</v>
      </c>
      <c r="W142" s="1" t="s">
        <v>85</v>
      </c>
      <c r="X142" s="13" t="e">
        <f>VLOOKUP($X$160,Multipliers!$A$2:$T$948,6,FALSE)</f>
        <v>#N/A</v>
      </c>
      <c r="AD142" s="1" t="s">
        <v>85</v>
      </c>
      <c r="AE142" s="13" t="e">
        <f>VLOOKUP($AE$160,Multipliers!$A$2:$T$948,6,FALSE)</f>
        <v>#N/A</v>
      </c>
      <c r="AK142" s="1" t="s">
        <v>85</v>
      </c>
      <c r="AL142" s="13" t="e">
        <f>VLOOKUP($AL$160,Multipliers!$A$2:$T$948,6,FALSE)</f>
        <v>#N/A</v>
      </c>
    </row>
    <row r="143" spans="2:52" ht="16.8" x14ac:dyDescent="0.4">
      <c r="B143" s="1" t="s">
        <v>86</v>
      </c>
      <c r="C143" s="13">
        <f>VLOOKUP($C$160,Multipliers!$A$2:$T$948,7,FALSE)</f>
        <v>1.34494719619E-2</v>
      </c>
      <c r="I143" s="1" t="s">
        <v>86</v>
      </c>
      <c r="J143" s="13">
        <f>VLOOKUP($J$160,Multipliers!$A$2:$T$948,7,FALSE)</f>
        <v>1.34494719619E-2</v>
      </c>
      <c r="P143" s="1" t="s">
        <v>86</v>
      </c>
      <c r="Q143" s="13" t="e">
        <f>VLOOKUP($Q$160,Multipliers!$A$2:$T$948,7,FALSE)</f>
        <v>#N/A</v>
      </c>
      <c r="W143" s="1" t="s">
        <v>86</v>
      </c>
      <c r="X143" s="13" t="e">
        <f>VLOOKUP($X$160,Multipliers!$A$2:$T$948,7,FALSE)</f>
        <v>#N/A</v>
      </c>
      <c r="AD143" s="1" t="s">
        <v>86</v>
      </c>
      <c r="AE143" s="13" t="e">
        <f>VLOOKUP($AE$160,Multipliers!$A$2:$T$948,7,FALSE)</f>
        <v>#N/A</v>
      </c>
      <c r="AK143" s="1" t="s">
        <v>86</v>
      </c>
      <c r="AL143" s="13" t="e">
        <f>VLOOKUP($AL$160,Multipliers!$A$2:$T$948,7,FALSE)</f>
        <v>#N/A</v>
      </c>
      <c r="AP143" t="s">
        <v>1021</v>
      </c>
    </row>
    <row r="144" spans="2:52" ht="16.8" x14ac:dyDescent="0.4">
      <c r="B144" s="1" t="s">
        <v>87</v>
      </c>
      <c r="C144" s="13">
        <f>VLOOKUP($C$160,Multipliers!$A$2:$T$948,8,FALSE)</f>
        <v>7.5643563387600005E-2</v>
      </c>
      <c r="F144" s="47"/>
      <c r="I144" s="1" t="s">
        <v>87</v>
      </c>
      <c r="J144" s="13">
        <f>VLOOKUP($J$160,Multipliers!$A$2:$T$948,8,FALSE)</f>
        <v>7.5643563387600005E-2</v>
      </c>
      <c r="P144" s="1" t="s">
        <v>87</v>
      </c>
      <c r="Q144" s="13" t="e">
        <f>VLOOKUP($Q$160,Multipliers!$A$2:$T$948,8,FALSE)</f>
        <v>#N/A</v>
      </c>
      <c r="W144" s="1" t="s">
        <v>87</v>
      </c>
      <c r="X144" s="13" t="e">
        <f>VLOOKUP($X$160,Multipliers!$A$2:$T$948,8,FALSE)</f>
        <v>#N/A</v>
      </c>
      <c r="AD144" s="1" t="s">
        <v>87</v>
      </c>
      <c r="AE144" s="13" t="e">
        <f>VLOOKUP($AE$160,Multipliers!$A$2:$T$948,8,FALSE)</f>
        <v>#N/A</v>
      </c>
      <c r="AK144" s="1" t="s">
        <v>87</v>
      </c>
      <c r="AL144" s="13" t="e">
        <f>VLOOKUP($AL$160,Multipliers!$A$2:$T$948,8,FALSE)</f>
        <v>#N/A</v>
      </c>
      <c r="AS144" s="69"/>
    </row>
    <row r="145" spans="2:52" ht="16.8" x14ac:dyDescent="0.4">
      <c r="B145" s="1" t="s">
        <v>88</v>
      </c>
      <c r="C145" s="13">
        <f>VLOOKUP($C$160,Multipliers!$A$2:$T$948,9,FALSE)</f>
        <v>7.8546948789899998E-2</v>
      </c>
      <c r="I145" s="1" t="s">
        <v>88</v>
      </c>
      <c r="J145" s="13">
        <f>VLOOKUP($J$160,Multipliers!$A$2:$T$948,9,FALSE)</f>
        <v>7.8546948789899998E-2</v>
      </c>
      <c r="P145" s="1" t="s">
        <v>88</v>
      </c>
      <c r="Q145" s="13" t="e">
        <f>VLOOKUP($Q$160,Multipliers!$A$2:$T$948,9,FALSE)</f>
        <v>#N/A</v>
      </c>
      <c r="W145" s="1" t="s">
        <v>88</v>
      </c>
      <c r="X145" s="13" t="e">
        <f>VLOOKUP($X$160,Multipliers!$A$2:$T$948,9,FALSE)</f>
        <v>#N/A</v>
      </c>
      <c r="AD145" s="1" t="s">
        <v>88</v>
      </c>
      <c r="AE145" s="13" t="e">
        <f>VLOOKUP($AE$160,Multipliers!$A$2:$T$948,9,FALSE)</f>
        <v>#N/A</v>
      </c>
      <c r="AK145" s="1" t="s">
        <v>88</v>
      </c>
      <c r="AL145" s="13" t="e">
        <f>VLOOKUP($AL$160,Multipliers!$A$2:$T$948,9,FALSE)</f>
        <v>#N/A</v>
      </c>
    </row>
    <row r="146" spans="2:52" ht="16.8" x14ac:dyDescent="0.4">
      <c r="B146" s="1" t="s">
        <v>89</v>
      </c>
      <c r="C146" s="13">
        <f>VLOOKUP($C$160,Multipliers!$A$2:$T$948,10,FALSE)</f>
        <v>9.7602169528099997E-3</v>
      </c>
      <c r="F146" s="46"/>
      <c r="I146" s="1" t="s">
        <v>89</v>
      </c>
      <c r="J146" s="13">
        <f>VLOOKUP($J$160,Multipliers!$A$2:$T$948,10,FALSE)</f>
        <v>9.7602169528099997E-3</v>
      </c>
      <c r="P146" s="1" t="s">
        <v>89</v>
      </c>
      <c r="Q146" s="13" t="e">
        <f>VLOOKUP($Q$160,Multipliers!$A$2:$T$948,10,FALSE)</f>
        <v>#N/A</v>
      </c>
      <c r="W146" s="1" t="s">
        <v>89</v>
      </c>
      <c r="X146" s="13" t="e">
        <f>VLOOKUP($X$160,Multipliers!$A$2:$T$948,10,FALSE)</f>
        <v>#N/A</v>
      </c>
      <c r="AD146" s="1" t="s">
        <v>89</v>
      </c>
      <c r="AE146" s="13" t="e">
        <f>VLOOKUP($AE$160,Multipliers!$A$2:$T$948,10,FALSE)</f>
        <v>#N/A</v>
      </c>
      <c r="AK146" s="1" t="s">
        <v>89</v>
      </c>
      <c r="AL146" s="13" t="e">
        <f>VLOOKUP($AL$160,Multipliers!$A$2:$T$948,10,FALSE)</f>
        <v>#N/A</v>
      </c>
    </row>
    <row r="147" spans="2:52" ht="16.8" x14ac:dyDescent="0.4">
      <c r="B147" s="1" t="s">
        <v>90</v>
      </c>
      <c r="C147" s="13">
        <f>VLOOKUP($C$160,Multipliers!$A$2:$T$948,11,FALSE)</f>
        <v>4.9678064968299997E-2</v>
      </c>
      <c r="I147" s="1" t="s">
        <v>90</v>
      </c>
      <c r="J147" s="13">
        <f>VLOOKUP($J$160,Multipliers!$A$2:$T$948,11,FALSE)</f>
        <v>4.9678064968299997E-2</v>
      </c>
      <c r="P147" s="1" t="s">
        <v>90</v>
      </c>
      <c r="Q147" s="13" t="e">
        <f>VLOOKUP($Q$160,Multipliers!$A$2:$T$948,11,FALSE)</f>
        <v>#N/A</v>
      </c>
      <c r="W147" s="1" t="s">
        <v>90</v>
      </c>
      <c r="X147" s="13" t="e">
        <f>VLOOKUP($X$160,Multipliers!$A$2:$T$948,11,FALSE)</f>
        <v>#N/A</v>
      </c>
      <c r="AD147" s="1" t="s">
        <v>90</v>
      </c>
      <c r="AE147" s="13" t="e">
        <f>VLOOKUP($AE$160,Multipliers!$A$2:$T$948,11,FALSE)</f>
        <v>#N/A</v>
      </c>
      <c r="AK147" s="1" t="s">
        <v>90</v>
      </c>
      <c r="AL147" s="13" t="e">
        <f>VLOOKUP($AL$160,Multipliers!$A$2:$T$948,11,FALSE)</f>
        <v>#N/A</v>
      </c>
    </row>
    <row r="151" spans="2:52" ht="16.8" x14ac:dyDescent="0.3">
      <c r="B151" s="428" t="s">
        <v>993</v>
      </c>
      <c r="C151" s="428"/>
      <c r="D151" s="428"/>
      <c r="E151" s="428"/>
      <c r="F151" s="103"/>
      <c r="G151" s="103"/>
      <c r="H151" s="103"/>
      <c r="I151" s="103"/>
      <c r="J151" s="103"/>
      <c r="K151" s="103"/>
      <c r="L151" s="103"/>
      <c r="M151" s="103"/>
      <c r="N151" s="103"/>
      <c r="O151" s="103"/>
      <c r="P151" s="103"/>
      <c r="Q151" s="103"/>
      <c r="R151" s="103"/>
      <c r="S151" s="103"/>
      <c r="T151" s="103"/>
      <c r="U151" s="103"/>
      <c r="V151" s="103"/>
      <c r="W151" s="103"/>
      <c r="X151" s="103"/>
      <c r="Y151" s="103"/>
      <c r="Z151" s="103"/>
      <c r="AA151" s="103"/>
      <c r="AB151" s="103"/>
      <c r="AC151" s="103"/>
      <c r="AD151" s="103"/>
      <c r="AE151" s="103"/>
      <c r="AF151" s="103"/>
      <c r="AG151" s="103"/>
      <c r="AH151" s="103"/>
      <c r="AI151" s="103"/>
      <c r="AJ151" s="103"/>
      <c r="AK151" s="103"/>
      <c r="AL151" s="103"/>
      <c r="AM151" s="103"/>
      <c r="AN151" s="103"/>
      <c r="AO151" s="103"/>
      <c r="AP151" s="103"/>
      <c r="AQ151" s="103"/>
      <c r="AR151" s="103"/>
      <c r="AS151" s="103"/>
      <c r="AT151" s="103"/>
      <c r="AU151" s="103"/>
      <c r="AV151" s="103"/>
      <c r="AW151" s="103"/>
      <c r="AX151" s="103"/>
      <c r="AY151" s="103"/>
      <c r="AZ151" s="103"/>
    </row>
    <row r="152" spans="2:52" ht="16.8" x14ac:dyDescent="0.3">
      <c r="B152" s="23"/>
      <c r="C152" s="23"/>
      <c r="D152" s="23"/>
      <c r="E152" s="23"/>
    </row>
    <row r="153" spans="2:52" ht="16.8" x14ac:dyDescent="0.4">
      <c r="B153" s="105" t="s">
        <v>983</v>
      </c>
      <c r="C153" s="23"/>
      <c r="D153" s="23"/>
      <c r="E153" s="23"/>
      <c r="I153" s="105" t="s">
        <v>984</v>
      </c>
      <c r="J153" s="23"/>
      <c r="K153" s="23"/>
      <c r="L153" s="23"/>
      <c r="P153" s="105" t="s">
        <v>988</v>
      </c>
      <c r="Q153" s="23"/>
      <c r="R153" s="23"/>
      <c r="S153" s="23"/>
      <c r="W153" s="105" t="s">
        <v>996</v>
      </c>
      <c r="X153" s="23"/>
      <c r="Y153" s="23"/>
      <c r="Z153" s="23"/>
      <c r="AD153" s="105" t="s">
        <v>997</v>
      </c>
      <c r="AE153" s="23"/>
      <c r="AF153" s="23"/>
      <c r="AG153" s="23"/>
      <c r="AK153" s="105" t="s">
        <v>998</v>
      </c>
      <c r="AL153" s="23"/>
      <c r="AM153" s="23"/>
      <c r="AN153" s="23"/>
      <c r="AT153" s="104"/>
      <c r="AU153" s="104" t="s">
        <v>85</v>
      </c>
      <c r="AV153" s="104" t="s">
        <v>86</v>
      </c>
      <c r="AW153" s="104" t="s">
        <v>88</v>
      </c>
      <c r="AX153" s="104" t="s">
        <v>89</v>
      </c>
      <c r="AY153" s="104" t="s">
        <v>1005</v>
      </c>
      <c r="AZ153" s="104" t="s">
        <v>83</v>
      </c>
    </row>
    <row r="154" spans="2:52" ht="16.8" x14ac:dyDescent="0.4">
      <c r="B154" s="23"/>
      <c r="C154" s="23"/>
      <c r="D154" s="23"/>
      <c r="E154" s="23"/>
      <c r="I154" s="23"/>
      <c r="J154" s="23"/>
      <c r="K154" s="23"/>
      <c r="L154" s="23"/>
      <c r="P154" s="23"/>
      <c r="Q154" s="23"/>
      <c r="R154" s="23"/>
      <c r="S154" s="23"/>
      <c r="W154" s="23"/>
      <c r="X154" s="23"/>
      <c r="Y154" s="23"/>
      <c r="Z154" s="23"/>
      <c r="AD154" s="23"/>
      <c r="AE154" s="23"/>
      <c r="AF154" s="23"/>
      <c r="AG154" s="23"/>
      <c r="AK154" s="23"/>
      <c r="AL154" s="23"/>
      <c r="AM154" s="23"/>
      <c r="AN154" s="23"/>
      <c r="AT154" s="55" t="s">
        <v>1002</v>
      </c>
      <c r="AU154" s="56">
        <f>F164</f>
        <v>6</v>
      </c>
      <c r="AV154" s="56">
        <f>G164</f>
        <v>1.168486833075</v>
      </c>
      <c r="AW154" s="57">
        <f>F165</f>
        <v>363105.98431519838</v>
      </c>
      <c r="AX154" s="57">
        <f>G165</f>
        <v>50103.263018281024</v>
      </c>
      <c r="AY154" s="57">
        <f>F166</f>
        <v>1352093.9480392889</v>
      </c>
      <c r="AZ154" s="57">
        <f>G166</f>
        <v>213795.98281330563</v>
      </c>
    </row>
    <row r="155" spans="2:52" ht="16.8" x14ac:dyDescent="0.4">
      <c r="B155" s="1"/>
      <c r="C155" s="20" t="s">
        <v>979</v>
      </c>
      <c r="D155" s="1" t="s">
        <v>15</v>
      </c>
      <c r="E155" s="1" t="s">
        <v>16</v>
      </c>
      <c r="F155" s="1" t="s">
        <v>978</v>
      </c>
      <c r="G155" s="1" t="s">
        <v>17</v>
      </c>
      <c r="I155" s="1"/>
      <c r="J155" s="20" t="s">
        <v>979</v>
      </c>
      <c r="K155" s="1" t="s">
        <v>15</v>
      </c>
      <c r="L155" s="1" t="s">
        <v>16</v>
      </c>
      <c r="M155" s="1" t="s">
        <v>978</v>
      </c>
      <c r="N155" s="1" t="s">
        <v>17</v>
      </c>
      <c r="P155" s="1"/>
      <c r="Q155" s="20" t="s">
        <v>979</v>
      </c>
      <c r="R155" s="1" t="s">
        <v>15</v>
      </c>
      <c r="S155" s="1" t="s">
        <v>16</v>
      </c>
      <c r="T155" s="1" t="s">
        <v>978</v>
      </c>
      <c r="U155" s="1" t="s">
        <v>17</v>
      </c>
      <c r="W155" s="1"/>
      <c r="X155" s="20" t="s">
        <v>979</v>
      </c>
      <c r="Y155" s="1" t="s">
        <v>15</v>
      </c>
      <c r="Z155" s="1" t="s">
        <v>16</v>
      </c>
      <c r="AA155" s="1" t="s">
        <v>978</v>
      </c>
      <c r="AB155" s="1" t="s">
        <v>17</v>
      </c>
      <c r="AD155" s="1"/>
      <c r="AE155" s="20" t="s">
        <v>979</v>
      </c>
      <c r="AF155" s="1" t="s">
        <v>15</v>
      </c>
      <c r="AG155" s="1" t="s">
        <v>16</v>
      </c>
      <c r="AH155" s="1" t="s">
        <v>978</v>
      </c>
      <c r="AI155" s="1" t="s">
        <v>17</v>
      </c>
      <c r="AK155" s="1"/>
      <c r="AL155" s="20" t="s">
        <v>979</v>
      </c>
      <c r="AM155" s="1" t="s">
        <v>15</v>
      </c>
      <c r="AN155" s="1" t="s">
        <v>16</v>
      </c>
      <c r="AO155" s="1" t="s">
        <v>978</v>
      </c>
      <c r="AP155" s="1" t="s">
        <v>17</v>
      </c>
      <c r="AT155" s="55" t="s">
        <v>1003</v>
      </c>
      <c r="AU155" s="56">
        <f>M164</f>
        <v>0</v>
      </c>
      <c r="AV155" s="56">
        <f>N164</f>
        <v>0</v>
      </c>
      <c r="AW155" s="57">
        <f>M165</f>
        <v>0</v>
      </c>
      <c r="AX155" s="57">
        <f>N165</f>
        <v>0</v>
      </c>
      <c r="AY155" s="57">
        <f>M166</f>
        <v>0</v>
      </c>
      <c r="AZ155" s="57">
        <f>N166</f>
        <v>0</v>
      </c>
    </row>
    <row r="156" spans="2:52" ht="16.8" x14ac:dyDescent="0.4">
      <c r="B156" s="1" t="s">
        <v>14</v>
      </c>
      <c r="C156" s="17">
        <f>Input!D75</f>
        <v>6</v>
      </c>
      <c r="D156" s="38">
        <f>C156*C169</f>
        <v>0.63392862097799996</v>
      </c>
      <c r="E156" s="38">
        <f>C156*C170</f>
        <v>8.0696831771399996E-2</v>
      </c>
      <c r="F156" s="38">
        <f>C156*C171</f>
        <v>0.45386138032560003</v>
      </c>
      <c r="G156" s="19">
        <f>SUM(C156:F156)</f>
        <v>7.1684868330749998</v>
      </c>
      <c r="H156" s="12"/>
      <c r="I156" s="1" t="s">
        <v>14</v>
      </c>
      <c r="J156" s="17">
        <f>Input!D76</f>
        <v>0</v>
      </c>
      <c r="K156" s="38">
        <f>J156*J169</f>
        <v>0</v>
      </c>
      <c r="L156" s="38">
        <f>J156*J170</f>
        <v>0</v>
      </c>
      <c r="M156" s="38">
        <f>J156*J170</f>
        <v>0</v>
      </c>
      <c r="N156" s="19">
        <f>SUM(J156:M156)</f>
        <v>0</v>
      </c>
      <c r="P156" s="1" t="s">
        <v>14</v>
      </c>
      <c r="Q156" s="18">
        <f>Input!D77</f>
        <v>0</v>
      </c>
      <c r="R156" s="38" t="e">
        <f>Q156*Q169</f>
        <v>#N/A</v>
      </c>
      <c r="S156" s="38" t="e">
        <f>$Q$156*Q170</f>
        <v>#N/A</v>
      </c>
      <c r="T156" s="38" t="e">
        <f>$Q$156*Q171</f>
        <v>#N/A</v>
      </c>
      <c r="U156" s="19" t="e">
        <f>SUM(Q156:T156)</f>
        <v>#N/A</v>
      </c>
      <c r="W156" s="1" t="s">
        <v>14</v>
      </c>
      <c r="X156" s="18">
        <f>Input!D78</f>
        <v>0</v>
      </c>
      <c r="Y156" s="38" t="e">
        <f>X156*X169</f>
        <v>#N/A</v>
      </c>
      <c r="Z156" s="38" t="e">
        <f>X156*X170</f>
        <v>#N/A</v>
      </c>
      <c r="AA156" s="38" t="e">
        <f>X156*X171</f>
        <v>#N/A</v>
      </c>
      <c r="AB156" s="19" t="e">
        <f>SUM(X156:AA156)</f>
        <v>#N/A</v>
      </c>
      <c r="AD156" s="1" t="s">
        <v>14</v>
      </c>
      <c r="AE156" s="18">
        <f>Input!D79</f>
        <v>0</v>
      </c>
      <c r="AF156" s="38" t="e">
        <f>AE156*AE169</f>
        <v>#N/A</v>
      </c>
      <c r="AG156" s="38" t="e">
        <f>AE156*AE170</f>
        <v>#N/A</v>
      </c>
      <c r="AH156" s="38" t="e">
        <f>AE156*AE171</f>
        <v>#N/A</v>
      </c>
      <c r="AI156" s="19" t="e">
        <f>SUM(AE156:AH156)</f>
        <v>#N/A</v>
      </c>
      <c r="AK156" s="1" t="s">
        <v>14</v>
      </c>
      <c r="AL156" s="18">
        <f>Input!C80</f>
        <v>0</v>
      </c>
      <c r="AM156" s="38" t="e">
        <f>AL156*AL169</f>
        <v>#N/A</v>
      </c>
      <c r="AN156" s="38" t="e">
        <f>AL156*AL170</f>
        <v>#N/A</v>
      </c>
      <c r="AO156" s="38" t="e">
        <f>AL156*AL171</f>
        <v>#N/A</v>
      </c>
      <c r="AP156" s="19" t="e">
        <f>SUM(AL156:AO156)</f>
        <v>#N/A</v>
      </c>
      <c r="AT156" s="55" t="s">
        <v>1004</v>
      </c>
      <c r="AU156" s="51">
        <f>T164</f>
        <v>0</v>
      </c>
      <c r="AV156" s="51" t="e">
        <f>U164</f>
        <v>#N/A</v>
      </c>
      <c r="AW156" s="51" t="e">
        <f>T165</f>
        <v>#N/A</v>
      </c>
      <c r="AX156" s="51" t="e">
        <f>U165</f>
        <v>#N/A</v>
      </c>
      <c r="AY156" s="57" t="e">
        <f>T166</f>
        <v>#N/A</v>
      </c>
      <c r="AZ156" s="57" t="e">
        <f>U166</f>
        <v>#N/A</v>
      </c>
    </row>
    <row r="157" spans="2:52" ht="16.8" x14ac:dyDescent="0.4">
      <c r="B157" s="1" t="s">
        <v>23</v>
      </c>
      <c r="C157" s="15">
        <f>C158*C162</f>
        <v>363105.98431519838</v>
      </c>
      <c r="D157" s="15">
        <f>C157*C172</f>
        <v>28520.86715531212</v>
      </c>
      <c r="E157" s="15">
        <f>C157*C173</f>
        <v>3543.9931837799609</v>
      </c>
      <c r="F157" s="15">
        <f>C157*C174</f>
        <v>18038.402679188945</v>
      </c>
      <c r="G157" s="24">
        <f>SUM(C157:F157)</f>
        <v>413209.24733347935</v>
      </c>
      <c r="H157" s="12"/>
      <c r="I157" s="1" t="s">
        <v>23</v>
      </c>
      <c r="J157" s="15">
        <f>J158*J162</f>
        <v>0</v>
      </c>
      <c r="K157" s="36">
        <f>J157*J172</f>
        <v>0</v>
      </c>
      <c r="L157" s="36">
        <f>J157*J173</f>
        <v>0</v>
      </c>
      <c r="M157" s="36">
        <f>J157*J174</f>
        <v>0</v>
      </c>
      <c r="N157" s="24">
        <f>SUM(J157:M157)</f>
        <v>0</v>
      </c>
      <c r="P157" s="1" t="s">
        <v>23</v>
      </c>
      <c r="Q157" s="15" t="e">
        <f>Q158*Q162</f>
        <v>#N/A</v>
      </c>
      <c r="R157" s="15" t="e">
        <f>Q157*Q172</f>
        <v>#N/A</v>
      </c>
      <c r="S157" s="15" t="e">
        <f>Q157*Q173</f>
        <v>#N/A</v>
      </c>
      <c r="T157" s="15" t="e">
        <f>Q157*Q174</f>
        <v>#N/A</v>
      </c>
      <c r="U157" s="24" t="e">
        <f>SUM(Q157:T157)</f>
        <v>#N/A</v>
      </c>
      <c r="W157" s="1" t="s">
        <v>23</v>
      </c>
      <c r="X157" s="15" t="e">
        <f>X158*X162</f>
        <v>#N/A</v>
      </c>
      <c r="Y157" s="15" t="e">
        <f>X157*X172</f>
        <v>#N/A</v>
      </c>
      <c r="Z157" s="15" t="e">
        <f>X157*X173</f>
        <v>#N/A</v>
      </c>
      <c r="AA157" s="15" t="e">
        <f>X157*X174</f>
        <v>#N/A</v>
      </c>
      <c r="AB157" s="24" t="e">
        <f>SUM(X157:AA157)</f>
        <v>#N/A</v>
      </c>
      <c r="AD157" s="1" t="s">
        <v>23</v>
      </c>
      <c r="AE157" s="15" t="e">
        <f>AE158*AE162</f>
        <v>#N/A</v>
      </c>
      <c r="AF157" s="15" t="e">
        <f>AE157*AE172</f>
        <v>#N/A</v>
      </c>
      <c r="AG157" s="15" t="e">
        <f>AE157*AE173</f>
        <v>#N/A</v>
      </c>
      <c r="AH157" s="15" t="e">
        <f>AE157*AE174</f>
        <v>#N/A</v>
      </c>
      <c r="AI157" s="24" t="e">
        <f>SUM(AE157:AH157)</f>
        <v>#N/A</v>
      </c>
      <c r="AK157" s="1" t="s">
        <v>23</v>
      </c>
      <c r="AL157" s="15" t="e">
        <f>AL158*AL162</f>
        <v>#N/A</v>
      </c>
      <c r="AM157" s="15" t="e">
        <f>AL157*AL172</f>
        <v>#N/A</v>
      </c>
      <c r="AN157" s="15" t="e">
        <f>AL157*AL173</f>
        <v>#N/A</v>
      </c>
      <c r="AO157" s="15" t="e">
        <f>AL157*AL174</f>
        <v>#N/A</v>
      </c>
      <c r="AP157" s="24" t="e">
        <f>SUM(AL157:AO157)</f>
        <v>#N/A</v>
      </c>
      <c r="AT157" s="55" t="s">
        <v>1007</v>
      </c>
      <c r="AU157" s="58">
        <f>AA164</f>
        <v>0</v>
      </c>
      <c r="AV157" s="51" t="e">
        <f>AB164</f>
        <v>#N/A</v>
      </c>
      <c r="AW157" s="57" t="e">
        <f>AA165</f>
        <v>#N/A</v>
      </c>
      <c r="AX157" s="53" t="e">
        <f>AB165</f>
        <v>#N/A</v>
      </c>
      <c r="AY157" s="57" t="e">
        <f>AA166</f>
        <v>#N/A</v>
      </c>
      <c r="AZ157" s="53" t="e">
        <f>AB166</f>
        <v>#N/A</v>
      </c>
    </row>
    <row r="158" spans="2:52" ht="16.8" x14ac:dyDescent="0.4">
      <c r="B158" s="1" t="s">
        <v>22</v>
      </c>
      <c r="C158" s="14">
        <f>C156/C161</f>
        <v>1352093.9480392889</v>
      </c>
      <c r="D158" s="14">
        <f>C158*C166</f>
        <v>89362.332510899767</v>
      </c>
      <c r="E158" s="15">
        <f>C158*C167</f>
        <v>11790.971583088625</v>
      </c>
      <c r="F158" s="16">
        <f>C158*C168</f>
        <v>112642.67871931723</v>
      </c>
      <c r="G158" s="24">
        <f>SUM(C158:F158)</f>
        <v>1565889.9308525946</v>
      </c>
      <c r="H158" s="12"/>
      <c r="I158" s="1" t="s">
        <v>22</v>
      </c>
      <c r="J158" s="14">
        <f>J156/J161</f>
        <v>0</v>
      </c>
      <c r="K158" s="14">
        <f>J158*J166</f>
        <v>0</v>
      </c>
      <c r="L158" s="15">
        <f>J158*J167</f>
        <v>0</v>
      </c>
      <c r="M158" s="16">
        <f>J158*J168</f>
        <v>0</v>
      </c>
      <c r="N158" s="24">
        <f>SUM(J158:M158)</f>
        <v>0</v>
      </c>
      <c r="P158" s="1" t="s">
        <v>22</v>
      </c>
      <c r="Q158" s="14" t="e">
        <f>Q156/Q161</f>
        <v>#N/A</v>
      </c>
      <c r="R158" s="14" t="e">
        <f>Q158*Q166</f>
        <v>#N/A</v>
      </c>
      <c r="S158" s="15" t="e">
        <f>Q158*Q167</f>
        <v>#N/A</v>
      </c>
      <c r="T158" s="16" t="e">
        <f>Q158*Q168</f>
        <v>#N/A</v>
      </c>
      <c r="U158" s="24" t="e">
        <f>SUM(Q158:T158)</f>
        <v>#N/A</v>
      </c>
      <c r="W158" s="1" t="s">
        <v>22</v>
      </c>
      <c r="X158" s="14" t="e">
        <f>X156/X161</f>
        <v>#N/A</v>
      </c>
      <c r="Y158" s="14" t="e">
        <f>X158*X166</f>
        <v>#N/A</v>
      </c>
      <c r="Z158" s="15" t="e">
        <f>X158*X167</f>
        <v>#N/A</v>
      </c>
      <c r="AA158" s="16" t="e">
        <f>X158*X168</f>
        <v>#N/A</v>
      </c>
      <c r="AB158" s="24" t="e">
        <f>SUM(X158:AA158)</f>
        <v>#N/A</v>
      </c>
      <c r="AD158" s="1" t="s">
        <v>22</v>
      </c>
      <c r="AE158" s="14" t="e">
        <f>AE156/AE161</f>
        <v>#N/A</v>
      </c>
      <c r="AF158" s="14" t="e">
        <f>AE158*AE166</f>
        <v>#N/A</v>
      </c>
      <c r="AG158" s="15" t="e">
        <f>AE158*AE167</f>
        <v>#N/A</v>
      </c>
      <c r="AH158" s="16" t="e">
        <f>AE158*AE168</f>
        <v>#N/A</v>
      </c>
      <c r="AI158" s="24" t="e">
        <f>SUM(AE158:AH158)</f>
        <v>#N/A</v>
      </c>
      <c r="AK158" s="1" t="s">
        <v>22</v>
      </c>
      <c r="AL158" s="14" t="e">
        <f>AL156/AL161</f>
        <v>#N/A</v>
      </c>
      <c r="AM158" s="14" t="e">
        <f>AL158*AL166</f>
        <v>#N/A</v>
      </c>
      <c r="AN158" s="15" t="e">
        <f>AL158*AL167</f>
        <v>#N/A</v>
      </c>
      <c r="AO158" s="16" t="e">
        <f>AL158*AL168</f>
        <v>#N/A</v>
      </c>
      <c r="AP158" s="24" t="e">
        <f>SUM(AL158:AO158)</f>
        <v>#N/A</v>
      </c>
      <c r="AT158" s="55" t="s">
        <v>1008</v>
      </c>
      <c r="AU158" s="56">
        <f>AH164</f>
        <v>0</v>
      </c>
      <c r="AV158" s="56" t="e">
        <f>AI164</f>
        <v>#N/A</v>
      </c>
      <c r="AW158" s="57" t="e">
        <f>AH165</f>
        <v>#N/A</v>
      </c>
      <c r="AX158" s="57" t="e">
        <f>AI165</f>
        <v>#N/A</v>
      </c>
      <c r="AY158" s="57" t="e">
        <f>AH166</f>
        <v>#N/A</v>
      </c>
      <c r="AZ158" s="57" t="e">
        <f>AI166</f>
        <v>#N/A</v>
      </c>
    </row>
    <row r="159" spans="2:52" ht="16.8" x14ac:dyDescent="0.4">
      <c r="G159" s="21"/>
      <c r="N159" s="21"/>
      <c r="U159" s="21"/>
      <c r="AB159" s="21"/>
      <c r="AI159" s="21"/>
      <c r="AP159" s="21"/>
      <c r="AT159" s="55" t="s">
        <v>1009</v>
      </c>
      <c r="AU159" s="56">
        <f>AO164</f>
        <v>0</v>
      </c>
      <c r="AV159" s="56" t="e">
        <f>AP164</f>
        <v>#N/A</v>
      </c>
      <c r="AW159" s="57" t="e">
        <f>AO165</f>
        <v>#N/A</v>
      </c>
      <c r="AX159" s="57" t="e">
        <f>AP165</f>
        <v>#N/A</v>
      </c>
      <c r="AY159" s="57" t="e">
        <f>AO166</f>
        <v>#N/A</v>
      </c>
      <c r="AZ159" s="57" t="e">
        <f>AP166</f>
        <v>#N/A</v>
      </c>
    </row>
    <row r="160" spans="2:52" ht="16.8" x14ac:dyDescent="0.4">
      <c r="B160" s="1" t="s">
        <v>32</v>
      </c>
      <c r="C160" s="45">
        <f>C133</f>
        <v>331524</v>
      </c>
      <c r="I160" s="1" t="s">
        <v>32</v>
      </c>
      <c r="J160" s="45">
        <f>J133</f>
        <v>331524</v>
      </c>
      <c r="P160" s="1" t="s">
        <v>32</v>
      </c>
      <c r="Q160" s="45" t="str">
        <f>Q133</f>
        <v xml:space="preserve"> </v>
      </c>
      <c r="W160" s="1" t="s">
        <v>32</v>
      </c>
      <c r="X160" s="45">
        <f>X133</f>
        <v>0</v>
      </c>
      <c r="AD160" s="1" t="s">
        <v>32</v>
      </c>
      <c r="AE160" s="45">
        <f>AE133</f>
        <v>0</v>
      </c>
      <c r="AK160" s="1" t="s">
        <v>32</v>
      </c>
      <c r="AL160" s="45">
        <f>AL133</f>
        <v>0</v>
      </c>
      <c r="AT160" s="1" t="s">
        <v>17</v>
      </c>
      <c r="AU160">
        <f>SUMIF(AU154:AU159,"&lt;&gt;#N/A")</f>
        <v>6</v>
      </c>
      <c r="AV160" s="59">
        <f>SUMIF(AV154:AV159,"&lt;&gt;#N/A")</f>
        <v>1.168486833075</v>
      </c>
      <c r="AW160" s="46">
        <f t="shared" ref="AW160:AZ160" si="59">SUMIF(AW154:AW159,"&lt;&gt;#N/A")</f>
        <v>363105.98431519838</v>
      </c>
      <c r="AX160" s="46">
        <f t="shared" si="59"/>
        <v>50103.263018281024</v>
      </c>
      <c r="AY160" s="46">
        <f t="shared" si="59"/>
        <v>1352093.9480392889</v>
      </c>
      <c r="AZ160" s="46">
        <f t="shared" si="59"/>
        <v>213795.98281330563</v>
      </c>
    </row>
    <row r="161" spans="2:58" ht="16.8" x14ac:dyDescent="0.4">
      <c r="B161" s="1" t="s">
        <v>980</v>
      </c>
      <c r="C161" s="13">
        <f>VLOOKUP($C$160,Multipliers!$A$2:$T$948,16,FALSE)</f>
        <v>4.4375614643500004E-6</v>
      </c>
      <c r="I161" s="1" t="s">
        <v>980</v>
      </c>
      <c r="J161" s="13">
        <f>VLOOKUP($J$160,Multipliers!$A$2:$T$948,16,FALSE)</f>
        <v>4.4375614643500004E-6</v>
      </c>
      <c r="P161" s="1" t="s">
        <v>980</v>
      </c>
      <c r="Q161" s="13" t="e">
        <f>VLOOKUP($Q$160,Multipliers!$A$2:$T$948,16,FALSE)</f>
        <v>#N/A</v>
      </c>
      <c r="W161" s="1" t="s">
        <v>980</v>
      </c>
      <c r="X161" s="13" t="e">
        <f>VLOOKUP(X160,Multipliers!$A$2:$T$948,16,FALSE)</f>
        <v>#N/A</v>
      </c>
      <c r="AD161" s="1" t="s">
        <v>980</v>
      </c>
      <c r="AE161" s="13" t="e">
        <f>VLOOKUP(AE160,Multipliers!$A$2:$T$948,16,FALSE)</f>
        <v>#N/A</v>
      </c>
      <c r="AK161" s="1" t="s">
        <v>980</v>
      </c>
      <c r="AL161" s="13" t="e">
        <f>VLOOKUP(AL160,Multipliers!$A$2:$T$948,16,FALSE)</f>
        <v>#N/A</v>
      </c>
    </row>
    <row r="162" spans="2:58" ht="16.8" x14ac:dyDescent="0.4">
      <c r="B162" s="1" t="s">
        <v>981</v>
      </c>
      <c r="C162" s="13">
        <f>VLOOKUP($C$160,Multipliers!$A$2:$T$948,17,FALSE)</f>
        <v>0.26855085391200001</v>
      </c>
      <c r="I162" s="1" t="s">
        <v>981</v>
      </c>
      <c r="J162" s="13">
        <f>VLOOKUP($J$160,Multipliers!$A$2:$T$948,17,FALSE)</f>
        <v>0.26855085391200001</v>
      </c>
      <c r="P162" s="1" t="s">
        <v>981</v>
      </c>
      <c r="Q162" s="13" t="e">
        <f>VLOOKUP(Q160,Multipliers!$A$2:$T$948,17,FALSE)</f>
        <v>#N/A</v>
      </c>
      <c r="W162" s="1" t="s">
        <v>981</v>
      </c>
      <c r="X162" s="13" t="e">
        <f>VLOOKUP(X160,Multipliers!$A$2:$T$948,17,FALSE)</f>
        <v>#N/A</v>
      </c>
      <c r="AD162" s="1" t="s">
        <v>981</v>
      </c>
      <c r="AE162" s="13" t="e">
        <f>VLOOKUP(AE160,Multipliers!$A$2:$T$948,17,FALSE)</f>
        <v>#N/A</v>
      </c>
      <c r="AK162" s="1" t="s">
        <v>981</v>
      </c>
      <c r="AL162" s="13" t="e">
        <f>VLOOKUP(AL160,Multipliers!$A$2:$T$948,17,FALSE)</f>
        <v>#N/A</v>
      </c>
    </row>
    <row r="163" spans="2:58" x14ac:dyDescent="0.3">
      <c r="C163" s="21"/>
      <c r="E163" s="25"/>
      <c r="F163" s="25" t="s">
        <v>15</v>
      </c>
      <c r="G163" s="25" t="s">
        <v>16</v>
      </c>
      <c r="J163" s="21"/>
      <c r="L163" s="25"/>
      <c r="M163" s="25" t="s">
        <v>15</v>
      </c>
      <c r="N163" s="25" t="s">
        <v>16</v>
      </c>
      <c r="Q163" s="21"/>
      <c r="S163" s="25"/>
      <c r="T163" s="25" t="s">
        <v>15</v>
      </c>
      <c r="U163" s="25" t="s">
        <v>16</v>
      </c>
      <c r="X163" s="21"/>
      <c r="Z163" s="25"/>
      <c r="AA163" s="25" t="s">
        <v>15</v>
      </c>
      <c r="AB163" s="25" t="s">
        <v>16</v>
      </c>
      <c r="AE163" s="21"/>
      <c r="AG163" s="25"/>
      <c r="AH163" s="25" t="s">
        <v>15</v>
      </c>
      <c r="AI163" s="25" t="s">
        <v>16</v>
      </c>
      <c r="AL163" s="21"/>
      <c r="AN163" s="25"/>
      <c r="AO163" s="25" t="s">
        <v>15</v>
      </c>
      <c r="AP163" s="25" t="s">
        <v>16</v>
      </c>
    </row>
    <row r="164" spans="2:58" ht="16.8" x14ac:dyDescent="0.4">
      <c r="B164" s="1" t="s">
        <v>982</v>
      </c>
      <c r="E164" s="26" t="s">
        <v>14</v>
      </c>
      <c r="F164" s="28">
        <f>C156</f>
        <v>6</v>
      </c>
      <c r="G164" s="28">
        <f>SUM(D156:F156)</f>
        <v>1.168486833075</v>
      </c>
      <c r="I164" s="1" t="s">
        <v>982</v>
      </c>
      <c r="L164" s="26" t="s">
        <v>14</v>
      </c>
      <c r="M164" s="28">
        <f>J156</f>
        <v>0</v>
      </c>
      <c r="N164" s="28">
        <f>SUM(K156:M156)</f>
        <v>0</v>
      </c>
      <c r="P164" s="1" t="s">
        <v>982</v>
      </c>
      <c r="S164" s="26" t="s">
        <v>14</v>
      </c>
      <c r="T164" s="28">
        <f>Q156</f>
        <v>0</v>
      </c>
      <c r="U164" s="28" t="e">
        <f>SUM(R156:T156)</f>
        <v>#N/A</v>
      </c>
      <c r="W164" s="1" t="s">
        <v>982</v>
      </c>
      <c r="Z164" s="26" t="s">
        <v>14</v>
      </c>
      <c r="AA164" s="28">
        <f>X156</f>
        <v>0</v>
      </c>
      <c r="AB164" s="28" t="e">
        <f>SUM(Y156:AA156)</f>
        <v>#N/A</v>
      </c>
      <c r="AD164" s="1" t="s">
        <v>982</v>
      </c>
      <c r="AG164" s="26" t="s">
        <v>14</v>
      </c>
      <c r="AH164" s="28">
        <f>AE156</f>
        <v>0</v>
      </c>
      <c r="AI164" s="28" t="e">
        <f>SUM(AF156:AH156)</f>
        <v>#N/A</v>
      </c>
      <c r="AK164" s="1" t="s">
        <v>982</v>
      </c>
      <c r="AN164" s="26" t="s">
        <v>14</v>
      </c>
      <c r="AO164" s="28">
        <f>AL156</f>
        <v>0</v>
      </c>
      <c r="AP164" s="28" t="e">
        <f>SUM(AM156:AO156)</f>
        <v>#N/A</v>
      </c>
      <c r="AT164" s="103"/>
      <c r="AU164" s="104" t="s">
        <v>15</v>
      </c>
      <c r="AV164" s="104" t="s">
        <v>16</v>
      </c>
      <c r="AW164" s="104" t="s">
        <v>17</v>
      </c>
    </row>
    <row r="165" spans="2:58" ht="16.8" x14ac:dyDescent="0.4">
      <c r="C165" s="22"/>
      <c r="E165" s="26" t="s">
        <v>23</v>
      </c>
      <c r="F165" s="29">
        <f t="shared" ref="F165:F166" si="60">C157</f>
        <v>363105.98431519838</v>
      </c>
      <c r="G165" s="29">
        <f t="shared" ref="G165:G166" si="61">SUM(D157:F157)</f>
        <v>50103.263018281024</v>
      </c>
      <c r="J165" s="22"/>
      <c r="L165" s="26" t="s">
        <v>23</v>
      </c>
      <c r="M165" s="29">
        <f>J157</f>
        <v>0</v>
      </c>
      <c r="N165" s="29">
        <f t="shared" ref="N165:N166" si="62">SUM(K157:M157)</f>
        <v>0</v>
      </c>
      <c r="Q165" s="22"/>
      <c r="S165" s="26" t="s">
        <v>23</v>
      </c>
      <c r="T165" s="29" t="e">
        <f t="shared" ref="T165:T166" si="63">Q157</f>
        <v>#N/A</v>
      </c>
      <c r="U165" s="29" t="e">
        <f t="shared" ref="U165:U166" si="64">SUM(R157:T157)</f>
        <v>#N/A</v>
      </c>
      <c r="X165" s="22"/>
      <c r="Z165" s="26" t="s">
        <v>23</v>
      </c>
      <c r="AA165" s="29" t="e">
        <f t="shared" ref="AA165:AA166" si="65">X157</f>
        <v>#N/A</v>
      </c>
      <c r="AB165" s="29" t="e">
        <f t="shared" ref="AB165:AB166" si="66">SUM(Y157:AA157)</f>
        <v>#N/A</v>
      </c>
      <c r="AE165" s="22"/>
      <c r="AG165" s="26" t="s">
        <v>23</v>
      </c>
      <c r="AH165" s="29" t="e">
        <f t="shared" ref="AH165:AH166" si="67">AE157</f>
        <v>#N/A</v>
      </c>
      <c r="AI165" s="29" t="e">
        <f t="shared" ref="AI165:AI166" si="68">SUM(AF157:AH157)</f>
        <v>#N/A</v>
      </c>
      <c r="AL165" s="22"/>
      <c r="AN165" s="26" t="s">
        <v>23</v>
      </c>
      <c r="AO165" s="29" t="e">
        <f t="shared" ref="AO165:AO166" si="69">AL157</f>
        <v>#N/A</v>
      </c>
      <c r="AP165" s="29" t="e">
        <f t="shared" ref="AP165:AP166" si="70">SUM(AM157:AO157)</f>
        <v>#N/A</v>
      </c>
      <c r="AT165" t="s">
        <v>14</v>
      </c>
      <c r="AU165" s="51">
        <f>AU160</f>
        <v>6</v>
      </c>
      <c r="AV165" s="51">
        <f>AV160</f>
        <v>1.168486833075</v>
      </c>
      <c r="AW165" s="52">
        <f>SUM(AU165:AV165)</f>
        <v>7.1684868330749998</v>
      </c>
      <c r="AX165" s="11"/>
    </row>
    <row r="166" spans="2:58" ht="16.8" x14ac:dyDescent="0.4">
      <c r="B166" s="1" t="s">
        <v>82</v>
      </c>
      <c r="C166" s="13">
        <f>VLOOKUP($C$160,Multipliers!$A$2:$T$948,3,FALSE)</f>
        <v>6.6091807185800003E-2</v>
      </c>
      <c r="E166" s="26" t="s">
        <v>22</v>
      </c>
      <c r="F166" s="29">
        <f t="shared" si="60"/>
        <v>1352093.9480392889</v>
      </c>
      <c r="G166" s="29">
        <f t="shared" si="61"/>
        <v>213795.98281330563</v>
      </c>
      <c r="I166" s="1" t="s">
        <v>82</v>
      </c>
      <c r="J166" s="13">
        <f>VLOOKUP($J$160,Multipliers!$A$2:$T$948,3,FALSE)</f>
        <v>6.6091807185800003E-2</v>
      </c>
      <c r="L166" s="26" t="s">
        <v>22</v>
      </c>
      <c r="M166" s="29">
        <f t="shared" ref="M166" si="71">J158</f>
        <v>0</v>
      </c>
      <c r="N166" s="29">
        <f t="shared" si="62"/>
        <v>0</v>
      </c>
      <c r="P166" s="1" t="s">
        <v>82</v>
      </c>
      <c r="Q166" s="13" t="e">
        <f>VLOOKUP($Q$160,Multipliers!$A$2:$T$948,3,FALSE)</f>
        <v>#N/A</v>
      </c>
      <c r="S166" s="26" t="s">
        <v>22</v>
      </c>
      <c r="T166" s="29" t="e">
        <f t="shared" si="63"/>
        <v>#N/A</v>
      </c>
      <c r="U166" s="29" t="e">
        <f t="shared" si="64"/>
        <v>#N/A</v>
      </c>
      <c r="W166" s="1" t="s">
        <v>82</v>
      </c>
      <c r="X166" s="13" t="e">
        <f>VLOOKUP($X$160,Multipliers!$A$2:$T$948,3,FALSE)</f>
        <v>#N/A</v>
      </c>
      <c r="Z166" s="26" t="s">
        <v>22</v>
      </c>
      <c r="AA166" s="29" t="e">
        <f t="shared" si="65"/>
        <v>#N/A</v>
      </c>
      <c r="AB166" s="29" t="e">
        <f t="shared" si="66"/>
        <v>#N/A</v>
      </c>
      <c r="AD166" s="1" t="s">
        <v>82</v>
      </c>
      <c r="AE166" s="13" t="e">
        <f>VLOOKUP($AE$160,Multipliers!$A$2:$T$948,3,FALSE)</f>
        <v>#N/A</v>
      </c>
      <c r="AG166" s="26" t="s">
        <v>22</v>
      </c>
      <c r="AH166" s="29" t="e">
        <f t="shared" si="67"/>
        <v>#N/A</v>
      </c>
      <c r="AI166" s="29" t="e">
        <f t="shared" si="68"/>
        <v>#N/A</v>
      </c>
      <c r="AK166" s="1" t="s">
        <v>82</v>
      </c>
      <c r="AL166" s="13" t="e">
        <f>VLOOKUP($AL$160,Multipliers!$A$2:$T$948,3,FALSE)</f>
        <v>#N/A</v>
      </c>
      <c r="AN166" s="26" t="s">
        <v>22</v>
      </c>
      <c r="AO166" s="29" t="e">
        <f t="shared" si="69"/>
        <v>#N/A</v>
      </c>
      <c r="AP166" s="29" t="e">
        <f t="shared" si="70"/>
        <v>#N/A</v>
      </c>
      <c r="AT166" t="s">
        <v>23</v>
      </c>
      <c r="AU166" s="53">
        <f>AW160</f>
        <v>363105.98431519838</v>
      </c>
      <c r="AV166" s="53">
        <f>AX160</f>
        <v>50103.263018281024</v>
      </c>
      <c r="AW166" s="54">
        <f>SUM(AU166:AV166)</f>
        <v>413209.2473334794</v>
      </c>
    </row>
    <row r="167" spans="2:58" ht="16.8" x14ac:dyDescent="0.4">
      <c r="B167" s="1" t="s">
        <v>83</v>
      </c>
      <c r="C167" s="13">
        <f>VLOOKUP($C$160,Multipliers!$A$2:$T$948,4,FALSE)</f>
        <v>8.7205268540600008E-3</v>
      </c>
      <c r="I167" s="1" t="s">
        <v>83</v>
      </c>
      <c r="J167" s="13">
        <f>VLOOKUP($J$160,Multipliers!$A$2:$T$948,4,FALSE)</f>
        <v>8.7205268540600008E-3</v>
      </c>
      <c r="P167" s="1" t="s">
        <v>83</v>
      </c>
      <c r="Q167" s="13" t="e">
        <f>VLOOKUP($Q$160,Multipliers!$A$2:$T$948,4,FALSE)</f>
        <v>#N/A</v>
      </c>
      <c r="W167" s="1" t="s">
        <v>83</v>
      </c>
      <c r="X167" s="13" t="e">
        <f>VLOOKUP($X$160,Multipliers!$A$2:$T$948,4,FALSE)</f>
        <v>#N/A</v>
      </c>
      <c r="AD167" s="1" t="s">
        <v>83</v>
      </c>
      <c r="AE167" s="13" t="e">
        <f>VLOOKUP($AE$160,Multipliers!$A$2:$T$948,4,FALSE)</f>
        <v>#N/A</v>
      </c>
      <c r="AK167" s="1" t="s">
        <v>83</v>
      </c>
      <c r="AL167" s="13" t="e">
        <f>VLOOKUP($AL$160,Multipliers!$A$2:$T$948,4,FALSE)</f>
        <v>#N/A</v>
      </c>
      <c r="AT167" t="s">
        <v>22</v>
      </c>
      <c r="AU167" s="53">
        <f>AY160</f>
        <v>1352093.9480392889</v>
      </c>
      <c r="AV167" s="53">
        <f>AZ160</f>
        <v>213795.98281330563</v>
      </c>
      <c r="AW167" s="54">
        <f>SUM(AU167:AV167)</f>
        <v>1565889.9308525946</v>
      </c>
    </row>
    <row r="168" spans="2:58" ht="16.8" x14ac:dyDescent="0.4">
      <c r="B168" s="1" t="s">
        <v>84</v>
      </c>
      <c r="C168" s="13">
        <f>VLOOKUP($C$160,Multipliers!$A$2:$T$948,5,FALSE)</f>
        <v>8.3309801720999999E-2</v>
      </c>
      <c r="I168" s="1" t="s">
        <v>84</v>
      </c>
      <c r="J168" s="13">
        <f>VLOOKUP($J$160,Multipliers!$A$2:$T$948,5,FALSE)</f>
        <v>8.3309801720999999E-2</v>
      </c>
      <c r="P168" s="1" t="s">
        <v>84</v>
      </c>
      <c r="Q168" s="13" t="e">
        <f>VLOOKUP($Q$160,Multipliers!$A$2:$T$948,5,FALSE)</f>
        <v>#N/A</v>
      </c>
      <c r="W168" s="1" t="s">
        <v>84</v>
      </c>
      <c r="X168" s="13" t="e">
        <f>VLOOKUP($X$160,Multipliers!$A$2:$T$948,5,FALSE)</f>
        <v>#N/A</v>
      </c>
      <c r="AD168" s="1" t="s">
        <v>84</v>
      </c>
      <c r="AE168" s="13" t="e">
        <f>VLOOKUP($AE$160,Multipliers!$A$2:$T$948,5,FALSE)</f>
        <v>#N/A</v>
      </c>
      <c r="AK168" s="1" t="s">
        <v>84</v>
      </c>
      <c r="AL168" s="13" t="e">
        <f>VLOOKUP($AL$160,Multipliers!$A$2:$T$948,5,FALSE)</f>
        <v>#N/A</v>
      </c>
    </row>
    <row r="169" spans="2:58" ht="16.8" x14ac:dyDescent="0.4">
      <c r="B169" s="1" t="s">
        <v>85</v>
      </c>
      <c r="C169" s="13">
        <f>VLOOKUP($C$160,Multipliers!$A$2:$T$948,6,FALSE)</f>
        <v>0.105654770163</v>
      </c>
      <c r="F169">
        <f>F158/C158</f>
        <v>8.3309801720999999E-2</v>
      </c>
      <c r="I169" s="1" t="s">
        <v>85</v>
      </c>
      <c r="J169" s="13">
        <f>VLOOKUP($J$160,Multipliers!$A$2:$T$948,6,FALSE)</f>
        <v>0.105654770163</v>
      </c>
      <c r="P169" s="1" t="s">
        <v>85</v>
      </c>
      <c r="Q169" s="13" t="e">
        <f>VLOOKUP($Q$160,Multipliers!$A$2:$T$948,6,FALSE)</f>
        <v>#N/A</v>
      </c>
      <c r="W169" s="1" t="s">
        <v>85</v>
      </c>
      <c r="X169" s="13" t="e">
        <f>VLOOKUP($X$160,Multipliers!$A$2:$T$948,6,FALSE)</f>
        <v>#N/A</v>
      </c>
      <c r="AD169" s="1" t="s">
        <v>85</v>
      </c>
      <c r="AE169" s="13" t="e">
        <f>VLOOKUP($AE$160,Multipliers!$A$2:$T$948,6,FALSE)</f>
        <v>#N/A</v>
      </c>
      <c r="AK169" s="1" t="s">
        <v>85</v>
      </c>
      <c r="AL169" s="13" t="e">
        <f>VLOOKUP($AL$160,Multipliers!$A$2:$T$948,6,FALSE)</f>
        <v>#N/A</v>
      </c>
      <c r="BC169" t="s">
        <v>1056</v>
      </c>
    </row>
    <row r="170" spans="2:58" ht="16.8" x14ac:dyDescent="0.4">
      <c r="B170" s="1" t="s">
        <v>86</v>
      </c>
      <c r="C170" s="13">
        <f>VLOOKUP($C$160,Multipliers!$A$2:$T$948,7,FALSE)</f>
        <v>1.34494719619E-2</v>
      </c>
      <c r="F170" s="62">
        <v>28099.84</v>
      </c>
      <c r="G170" t="s">
        <v>994</v>
      </c>
      <c r="I170" s="1" t="s">
        <v>86</v>
      </c>
      <c r="J170" s="13">
        <f>VLOOKUP($J$160,Multipliers!$A$2:$T$948,7,FALSE)</f>
        <v>1.34494719619E-2</v>
      </c>
      <c r="P170" s="1" t="s">
        <v>86</v>
      </c>
      <c r="Q170" s="13" t="e">
        <f>VLOOKUP($Q$160,Multipliers!$A$2:$T$948,7,FALSE)</f>
        <v>#N/A</v>
      </c>
      <c r="W170" s="1" t="s">
        <v>86</v>
      </c>
      <c r="X170" s="13" t="e">
        <f>VLOOKUP($X$160,Multipliers!$A$2:$T$948,7,FALSE)</f>
        <v>#N/A</v>
      </c>
      <c r="AD170" s="1" t="s">
        <v>86</v>
      </c>
      <c r="AE170" s="13" t="e">
        <f>VLOOKUP($AE$160,Multipliers!$A$2:$T$948,7,FALSE)</f>
        <v>#N/A</v>
      </c>
      <c r="AK170" s="1" t="s">
        <v>86</v>
      </c>
      <c r="AL170" s="13" t="e">
        <f>VLOOKUP($AL$160,Multipliers!$A$2:$T$948,7,FALSE)</f>
        <v>#N/A</v>
      </c>
    </row>
    <row r="171" spans="2:58" ht="16.8" x14ac:dyDescent="0.4">
      <c r="B171" s="1" t="s">
        <v>87</v>
      </c>
      <c r="C171" s="13">
        <f>VLOOKUP($C$160,Multipliers!$A$2:$T$948,8,FALSE)</f>
        <v>7.5643563387600005E-2</v>
      </c>
      <c r="F171" s="47">
        <f>F170/C158</f>
        <v>2.0782461189733453E-2</v>
      </c>
      <c r="I171" s="1" t="s">
        <v>87</v>
      </c>
      <c r="J171" s="13">
        <f>VLOOKUP($J$160,Multipliers!$A$2:$T$948,8,FALSE)</f>
        <v>7.5643563387600005E-2</v>
      </c>
      <c r="P171" s="1" t="s">
        <v>87</v>
      </c>
      <c r="Q171" s="13" t="e">
        <f>VLOOKUP($Q$160,Multipliers!$A$2:$T$948,8,FALSE)</f>
        <v>#N/A</v>
      </c>
      <c r="W171" s="1" t="s">
        <v>87</v>
      </c>
      <c r="X171" s="13" t="e">
        <f>VLOOKUP($X$160,Multipliers!$A$2:$T$948,8,FALSE)</f>
        <v>#N/A</v>
      </c>
      <c r="AD171" s="1" t="s">
        <v>87</v>
      </c>
      <c r="AE171" s="13" t="e">
        <f>VLOOKUP($AE$160,Multipliers!$A$2:$T$948,8,FALSE)</f>
        <v>#N/A</v>
      </c>
      <c r="AK171" s="1" t="s">
        <v>87</v>
      </c>
      <c r="AL171" s="13" t="e">
        <f>VLOOKUP($AL$160,Multipliers!$A$2:$T$948,8,FALSE)</f>
        <v>#N/A</v>
      </c>
      <c r="BC171" s="44"/>
      <c r="BD171" s="60" t="s">
        <v>15</v>
      </c>
      <c r="BE171" s="60" t="s">
        <v>16</v>
      </c>
      <c r="BF171" s="60" t="s">
        <v>17</v>
      </c>
    </row>
    <row r="172" spans="2:58" ht="16.8" x14ac:dyDescent="0.4">
      <c r="B172" s="1" t="s">
        <v>88</v>
      </c>
      <c r="C172" s="13">
        <f>VLOOKUP($C$160,Multipliers!$A$2:$T$948,9,FALSE)</f>
        <v>7.8546948789899998E-2</v>
      </c>
      <c r="I172" s="1" t="s">
        <v>88</v>
      </c>
      <c r="J172" s="13">
        <f>VLOOKUP($J$160,Multipliers!$A$2:$T$948,9,FALSE)</f>
        <v>7.8546948789899998E-2</v>
      </c>
      <c r="P172" s="1" t="s">
        <v>88</v>
      </c>
      <c r="Q172" s="13" t="e">
        <f>VLOOKUP($Q$160,Multipliers!$A$2:$T$948,9,FALSE)</f>
        <v>#N/A</v>
      </c>
      <c r="W172" s="1" t="s">
        <v>88</v>
      </c>
      <c r="X172" s="13" t="e">
        <f>VLOOKUP($X$160,Multipliers!$A$2:$T$948,9,FALSE)</f>
        <v>#N/A</v>
      </c>
      <c r="AD172" s="1" t="s">
        <v>88</v>
      </c>
      <c r="AE172" s="13" t="e">
        <f>VLOOKUP($AE$160,Multipliers!$A$2:$T$948,9,FALSE)</f>
        <v>#N/A</v>
      </c>
      <c r="AK172" s="1" t="s">
        <v>88</v>
      </c>
      <c r="AL172" s="13" t="e">
        <f>VLOOKUP($AL$160,Multipliers!$A$2:$T$948,9,FALSE)</f>
        <v>#N/A</v>
      </c>
      <c r="BC172" t="s">
        <v>14</v>
      </c>
      <c r="BD172" s="51">
        <f>AU165</f>
        <v>6</v>
      </c>
      <c r="BE172" s="51">
        <f>AV165</f>
        <v>1.168486833075</v>
      </c>
      <c r="BF172" s="52">
        <f>AW165</f>
        <v>7.1684868330749998</v>
      </c>
    </row>
    <row r="173" spans="2:58" ht="16.8" x14ac:dyDescent="0.4">
      <c r="B173" s="1" t="s">
        <v>89</v>
      </c>
      <c r="C173" s="13">
        <f>VLOOKUP($C$160,Multipliers!$A$2:$T$948,10,FALSE)</f>
        <v>9.7602169528099997E-3</v>
      </c>
      <c r="F173" s="46">
        <f>F158-F170</f>
        <v>84542.838719317238</v>
      </c>
      <c r="I173" s="1" t="s">
        <v>89</v>
      </c>
      <c r="J173" s="13">
        <f>VLOOKUP($J$160,Multipliers!$A$2:$T$948,10,FALSE)</f>
        <v>9.7602169528099997E-3</v>
      </c>
      <c r="P173" s="1" t="s">
        <v>89</v>
      </c>
      <c r="Q173" s="13" t="e">
        <f>VLOOKUP($Q$160,Multipliers!$A$2:$T$948,10,FALSE)</f>
        <v>#N/A</v>
      </c>
      <c r="W173" s="1" t="s">
        <v>89</v>
      </c>
      <c r="X173" s="13" t="e">
        <f>VLOOKUP($X$160,Multipliers!$A$2:$T$948,10,FALSE)</f>
        <v>#N/A</v>
      </c>
      <c r="AD173" s="1" t="s">
        <v>89</v>
      </c>
      <c r="AE173" s="13" t="e">
        <f>VLOOKUP($AE$160,Multipliers!$A$2:$T$948,10,FALSE)</f>
        <v>#N/A</v>
      </c>
      <c r="AK173" s="1" t="s">
        <v>89</v>
      </c>
      <c r="AL173" s="13" t="e">
        <f>VLOOKUP($AL$160,Multipliers!$A$2:$T$948,10,FALSE)</f>
        <v>#N/A</v>
      </c>
      <c r="BC173" t="s">
        <v>23</v>
      </c>
      <c r="BD173" s="53">
        <f t="shared" ref="BD173:BF174" si="72">AU192</f>
        <v>510000</v>
      </c>
      <c r="BE173" s="53">
        <f t="shared" si="72"/>
        <v>70372.46766261509</v>
      </c>
      <c r="BF173" s="54">
        <f t="shared" si="72"/>
        <v>580372.46766261512</v>
      </c>
    </row>
    <row r="174" spans="2:58" ht="16.8" x14ac:dyDescent="0.4">
      <c r="B174" s="1" t="s">
        <v>90</v>
      </c>
      <c r="C174" s="13">
        <f>VLOOKUP($C$160,Multipliers!$A$2:$T$948,11,FALSE)</f>
        <v>4.9678064968299997E-2</v>
      </c>
      <c r="I174" s="1" t="s">
        <v>90</v>
      </c>
      <c r="J174" s="13">
        <f>VLOOKUP($J$160,Multipliers!$A$2:$T$948,11,FALSE)</f>
        <v>4.9678064968299997E-2</v>
      </c>
      <c r="P174" s="1" t="s">
        <v>90</v>
      </c>
      <c r="Q174" s="13" t="e">
        <f>VLOOKUP($Q$160,Multipliers!$A$2:$T$948,11,FALSE)</f>
        <v>#N/A</v>
      </c>
      <c r="W174" s="1" t="s">
        <v>90</v>
      </c>
      <c r="X174" s="13" t="e">
        <f>VLOOKUP($X$160,Multipliers!$A$2:$T$948,11,FALSE)</f>
        <v>#N/A</v>
      </c>
      <c r="AD174" s="1" t="s">
        <v>90</v>
      </c>
      <c r="AE174" s="13" t="e">
        <f>VLOOKUP($AE$160,Multipliers!$A$2:$T$948,11,FALSE)</f>
        <v>#N/A</v>
      </c>
      <c r="AK174" s="1" t="s">
        <v>90</v>
      </c>
      <c r="AL174" s="13" t="e">
        <f>VLOOKUP($AL$160,Multipliers!$A$2:$T$948,11,FALSE)</f>
        <v>#N/A</v>
      </c>
      <c r="BC174" t="s">
        <v>22</v>
      </c>
      <c r="BD174" s="53">
        <f t="shared" si="72"/>
        <v>1899081.6546318603</v>
      </c>
      <c r="BE174" s="53">
        <f t="shared" si="72"/>
        <v>300286.84721465764</v>
      </c>
      <c r="BF174" s="54">
        <f t="shared" si="72"/>
        <v>2199368.5018465179</v>
      </c>
    </row>
    <row r="177" spans="2:58" ht="16.8" x14ac:dyDescent="0.3">
      <c r="B177" s="428" t="s">
        <v>995</v>
      </c>
      <c r="C177" s="428"/>
      <c r="D177" s="428"/>
      <c r="E177" s="428"/>
      <c r="F177" s="103"/>
      <c r="G177" s="103"/>
      <c r="H177" s="103"/>
      <c r="I177" s="103"/>
      <c r="J177" s="103"/>
      <c r="K177" s="103"/>
      <c r="L177" s="103"/>
      <c r="M177" s="103"/>
      <c r="N177" s="103"/>
      <c r="O177" s="103"/>
      <c r="P177" s="103"/>
      <c r="Q177" s="103"/>
      <c r="R177" s="103"/>
      <c r="S177" s="103"/>
      <c r="T177" s="103"/>
      <c r="U177" s="103"/>
      <c r="V177" s="103"/>
      <c r="W177" s="103"/>
      <c r="X177" s="103"/>
      <c r="Y177" s="103"/>
      <c r="Z177" s="103"/>
      <c r="AA177" s="103"/>
      <c r="AB177" s="103"/>
      <c r="AC177" s="103"/>
      <c r="AD177" s="103"/>
      <c r="AE177" s="103"/>
      <c r="AF177" s="103"/>
      <c r="AG177" s="103"/>
      <c r="AH177" s="103"/>
      <c r="AI177" s="103"/>
      <c r="AJ177" s="103"/>
      <c r="AK177" s="103"/>
      <c r="AL177" s="103"/>
      <c r="AM177" s="103"/>
      <c r="AN177" s="103"/>
      <c r="AO177" s="103"/>
      <c r="AP177" s="103"/>
      <c r="AQ177" s="103"/>
      <c r="AR177" s="103"/>
      <c r="AS177" s="103"/>
      <c r="AT177" s="103"/>
      <c r="AU177" s="103"/>
      <c r="AV177" s="103"/>
      <c r="AW177" s="103"/>
      <c r="AX177" s="103"/>
      <c r="AY177" s="103"/>
      <c r="AZ177" s="103"/>
      <c r="BA177" s="103"/>
      <c r="BC177" t="s">
        <v>1057</v>
      </c>
    </row>
    <row r="178" spans="2:58" ht="16.8" x14ac:dyDescent="0.3">
      <c r="B178" s="23"/>
      <c r="C178" s="23"/>
      <c r="D178" s="23"/>
      <c r="E178" s="23"/>
    </row>
    <row r="179" spans="2:58" ht="16.8" x14ac:dyDescent="0.4">
      <c r="B179" s="105" t="s">
        <v>983</v>
      </c>
      <c r="C179" s="23"/>
      <c r="D179" s="23"/>
      <c r="E179" s="23"/>
      <c r="I179" s="105" t="s">
        <v>984</v>
      </c>
      <c r="J179" s="23"/>
      <c r="K179" s="23"/>
      <c r="L179" s="23"/>
      <c r="P179" s="105" t="s">
        <v>988</v>
      </c>
      <c r="Q179" s="23"/>
      <c r="R179" s="23"/>
      <c r="S179" s="23"/>
      <c r="W179" s="105" t="s">
        <v>996</v>
      </c>
      <c r="X179" s="23"/>
      <c r="Y179" s="23"/>
      <c r="Z179" s="23"/>
      <c r="AD179" s="105" t="s">
        <v>997</v>
      </c>
      <c r="AE179" s="23"/>
      <c r="AF179" s="23"/>
      <c r="AG179" s="23"/>
      <c r="AK179" s="105" t="s">
        <v>998</v>
      </c>
      <c r="AL179" s="23"/>
      <c r="AM179" s="23"/>
      <c r="AN179" s="23"/>
      <c r="AT179" s="104"/>
      <c r="AU179" s="104" t="s">
        <v>85</v>
      </c>
      <c r="AV179" s="104" t="s">
        <v>86</v>
      </c>
      <c r="AW179" s="104" t="s">
        <v>88</v>
      </c>
      <c r="AX179" s="104" t="s">
        <v>89</v>
      </c>
      <c r="AY179" s="104" t="s">
        <v>1005</v>
      </c>
      <c r="AZ179" s="104" t="s">
        <v>83</v>
      </c>
      <c r="BC179" s="44"/>
      <c r="BD179" s="60" t="s">
        <v>15</v>
      </c>
      <c r="BE179" s="60" t="s">
        <v>16</v>
      </c>
      <c r="BF179" s="60" t="s">
        <v>17</v>
      </c>
    </row>
    <row r="180" spans="2:58" ht="16.8" x14ac:dyDescent="0.4">
      <c r="B180" s="23"/>
      <c r="C180" s="23"/>
      <c r="D180" s="23"/>
      <c r="E180" s="23"/>
      <c r="I180" s="23"/>
      <c r="J180" s="23"/>
      <c r="K180" s="23"/>
      <c r="L180" s="23"/>
      <c r="P180" s="23"/>
      <c r="Q180" s="23"/>
      <c r="R180" s="23"/>
      <c r="S180" s="23"/>
      <c r="W180" s="23"/>
      <c r="X180" s="23"/>
      <c r="Y180" s="23"/>
      <c r="Z180" s="23"/>
      <c r="AD180" s="23"/>
      <c r="AE180" s="23"/>
      <c r="AF180" s="23"/>
      <c r="AG180" s="23"/>
      <c r="AK180" s="23"/>
      <c r="AL180" s="23"/>
      <c r="AM180" s="23"/>
      <c r="AN180" s="23"/>
      <c r="AT180" s="55" t="s">
        <v>1002</v>
      </c>
      <c r="AU180" s="56">
        <f>F190</f>
        <v>8.4272915682483802</v>
      </c>
      <c r="AV180" s="56">
        <f>G190</f>
        <v>1.6411965393303665</v>
      </c>
      <c r="AW180" s="57">
        <f>F191</f>
        <v>510000</v>
      </c>
      <c r="AX180" s="57">
        <f>G191</f>
        <v>70372.46766261509</v>
      </c>
      <c r="AY180" s="57">
        <f>F192</f>
        <v>1899081.6546318603</v>
      </c>
      <c r="AZ180" s="57">
        <f>G192</f>
        <v>300286.84721465764</v>
      </c>
      <c r="BC180" t="s">
        <v>14</v>
      </c>
      <c r="BD180" s="82">
        <f t="shared" ref="BD180:BF182" si="73">IFERROR(BD172/$BD$173,0)</f>
        <v>1.1764705882352942E-5</v>
      </c>
      <c r="BE180" s="82">
        <f t="shared" si="73"/>
        <v>2.2911506530882352E-6</v>
      </c>
      <c r="BF180" s="82">
        <f t="shared" si="73"/>
        <v>1.4055856535441176E-5</v>
      </c>
    </row>
    <row r="181" spans="2:58" ht="16.8" x14ac:dyDescent="0.4">
      <c r="B181" s="1"/>
      <c r="C181" s="20" t="s">
        <v>979</v>
      </c>
      <c r="D181" s="1" t="s">
        <v>15</v>
      </c>
      <c r="E181" s="1" t="s">
        <v>16</v>
      </c>
      <c r="F181" s="1" t="s">
        <v>978</v>
      </c>
      <c r="G181" s="1" t="s">
        <v>17</v>
      </c>
      <c r="I181" s="1"/>
      <c r="J181" s="20" t="s">
        <v>979</v>
      </c>
      <c r="K181" s="1" t="s">
        <v>15</v>
      </c>
      <c r="L181" s="1" t="s">
        <v>16</v>
      </c>
      <c r="M181" s="1" t="s">
        <v>978</v>
      </c>
      <c r="N181" s="1" t="s">
        <v>17</v>
      </c>
      <c r="P181" s="1"/>
      <c r="Q181" s="20" t="s">
        <v>979</v>
      </c>
      <c r="R181" s="1" t="s">
        <v>15</v>
      </c>
      <c r="S181" s="1" t="s">
        <v>16</v>
      </c>
      <c r="T181" s="1" t="s">
        <v>978</v>
      </c>
      <c r="U181" s="1" t="s">
        <v>17</v>
      </c>
      <c r="W181" s="1"/>
      <c r="X181" s="20" t="s">
        <v>979</v>
      </c>
      <c r="Y181" s="1" t="s">
        <v>15</v>
      </c>
      <c r="Z181" s="1" t="s">
        <v>16</v>
      </c>
      <c r="AA181" s="1" t="s">
        <v>978</v>
      </c>
      <c r="AB181" s="1" t="s">
        <v>17</v>
      </c>
      <c r="AD181" s="1"/>
      <c r="AE181" s="20" t="s">
        <v>979</v>
      </c>
      <c r="AF181" s="1" t="s">
        <v>15</v>
      </c>
      <c r="AG181" s="1" t="s">
        <v>16</v>
      </c>
      <c r="AH181" s="1" t="s">
        <v>978</v>
      </c>
      <c r="AI181" s="1" t="s">
        <v>17</v>
      </c>
      <c r="AK181" s="1"/>
      <c r="AL181" s="20" t="s">
        <v>979</v>
      </c>
      <c r="AM181" s="1" t="s">
        <v>15</v>
      </c>
      <c r="AN181" s="1" t="s">
        <v>16</v>
      </c>
      <c r="AO181" s="1" t="s">
        <v>978</v>
      </c>
      <c r="AP181" s="1" t="s">
        <v>17</v>
      </c>
      <c r="AT181" s="55" t="s">
        <v>1003</v>
      </c>
      <c r="AU181" s="56">
        <f>M190</f>
        <v>0</v>
      </c>
      <c r="AV181" s="56">
        <f>N190</f>
        <v>0</v>
      </c>
      <c r="AW181" s="57">
        <f>M191</f>
        <v>0</v>
      </c>
      <c r="AX181" s="57">
        <f>N191</f>
        <v>0</v>
      </c>
      <c r="AY181" s="57">
        <f>M192</f>
        <v>0</v>
      </c>
      <c r="AZ181" s="57">
        <f>N192</f>
        <v>0</v>
      </c>
      <c r="BC181" t="s">
        <v>23</v>
      </c>
      <c r="BD181" s="82">
        <f t="shared" si="73"/>
        <v>1</v>
      </c>
      <c r="BE181" s="82">
        <f t="shared" si="73"/>
        <v>0.13798523071100999</v>
      </c>
      <c r="BF181" s="82">
        <f t="shared" si="73"/>
        <v>1.1379852307110101</v>
      </c>
    </row>
    <row r="182" spans="2:58" ht="16.8" x14ac:dyDescent="0.4">
      <c r="B182" s="1" t="s">
        <v>14</v>
      </c>
      <c r="C182" s="17">
        <f>C184*C187</f>
        <v>8.4272915682483802</v>
      </c>
      <c r="D182" s="38">
        <f>C182*C195</f>
        <v>0.89038355373987044</v>
      </c>
      <c r="E182" s="38">
        <f>C182*C196</f>
        <v>0.11334262166191288</v>
      </c>
      <c r="F182" s="38">
        <f>C182*C197</f>
        <v>0.63747036392858336</v>
      </c>
      <c r="G182" s="19">
        <f>SUM(C182:F182)</f>
        <v>10.068488107578746</v>
      </c>
      <c r="H182" s="12"/>
      <c r="I182" s="1" t="s">
        <v>14</v>
      </c>
      <c r="J182" s="17">
        <f>J184*J187</f>
        <v>0</v>
      </c>
      <c r="K182" s="38">
        <f>J182*J195</f>
        <v>0</v>
      </c>
      <c r="L182" s="38">
        <f>J182*J196</f>
        <v>0</v>
      </c>
      <c r="M182" s="38">
        <f>J182*J196</f>
        <v>0</v>
      </c>
      <c r="N182" s="19">
        <f>SUM(J182:M182)</f>
        <v>0</v>
      </c>
      <c r="P182" s="1" t="s">
        <v>14</v>
      </c>
      <c r="Q182" s="18" t="e">
        <f>Q184*Q187</f>
        <v>#N/A</v>
      </c>
      <c r="R182" s="38" t="e">
        <f>Q182*Q195</f>
        <v>#N/A</v>
      </c>
      <c r="S182" s="38" t="e">
        <f>$Q$156*Q196</f>
        <v>#N/A</v>
      </c>
      <c r="T182" s="38" t="e">
        <f>$Q$156*Q197</f>
        <v>#N/A</v>
      </c>
      <c r="U182" s="19" t="e">
        <f>SUM(Q182:T182)</f>
        <v>#N/A</v>
      </c>
      <c r="W182" s="1" t="s">
        <v>14</v>
      </c>
      <c r="X182" s="18" t="e">
        <f>X184*X187</f>
        <v>#N/A</v>
      </c>
      <c r="Y182" s="38" t="e">
        <f>X182*X195</f>
        <v>#N/A</v>
      </c>
      <c r="Z182" s="38" t="e">
        <f>X182*X196</f>
        <v>#N/A</v>
      </c>
      <c r="AA182" s="38" t="e">
        <f>X182*X197</f>
        <v>#N/A</v>
      </c>
      <c r="AB182" s="19" t="e">
        <f>SUM(X182:AA182)</f>
        <v>#N/A</v>
      </c>
      <c r="AD182" s="1" t="s">
        <v>14</v>
      </c>
      <c r="AE182" s="18" t="e">
        <f>AE184*AE187</f>
        <v>#N/A</v>
      </c>
      <c r="AF182" s="38" t="e">
        <f>AE182*AE195</f>
        <v>#N/A</v>
      </c>
      <c r="AG182" s="38" t="e">
        <f>AE182*AE196</f>
        <v>#N/A</v>
      </c>
      <c r="AH182" s="38" t="e">
        <f>AE182*AE197</f>
        <v>#N/A</v>
      </c>
      <c r="AI182" s="19" t="e">
        <f>SUM(AE182:AH182)</f>
        <v>#N/A</v>
      </c>
      <c r="AK182" s="1" t="s">
        <v>14</v>
      </c>
      <c r="AL182" s="18" t="e">
        <f>AL184*AL187</f>
        <v>#N/A</v>
      </c>
      <c r="AM182" s="38" t="e">
        <f>AL182*AL195</f>
        <v>#N/A</v>
      </c>
      <c r="AN182" s="38" t="e">
        <f>AL182*AL196</f>
        <v>#N/A</v>
      </c>
      <c r="AO182" s="38" t="e">
        <f>AL182*AL197</f>
        <v>#N/A</v>
      </c>
      <c r="AP182" s="19" t="e">
        <f>SUM(AL182:AO182)</f>
        <v>#N/A</v>
      </c>
      <c r="AT182" s="55" t="s">
        <v>1004</v>
      </c>
      <c r="AU182" s="51" t="e">
        <f>T190</f>
        <v>#N/A</v>
      </c>
      <c r="AV182" s="51" t="e">
        <f>U190</f>
        <v>#N/A</v>
      </c>
      <c r="AW182" s="51">
        <f>T191</f>
        <v>0</v>
      </c>
      <c r="AX182" s="51" t="e">
        <f>U191</f>
        <v>#N/A</v>
      </c>
      <c r="AY182" s="57" t="e">
        <f>T192</f>
        <v>#N/A</v>
      </c>
      <c r="AZ182" s="57" t="e">
        <f>U192</f>
        <v>#N/A</v>
      </c>
      <c r="BC182" t="s">
        <v>22</v>
      </c>
      <c r="BD182" s="82">
        <f t="shared" si="73"/>
        <v>3.7236895188860006</v>
      </c>
      <c r="BE182" s="82">
        <f t="shared" si="73"/>
        <v>0.58879773963658355</v>
      </c>
      <c r="BF182" s="82">
        <f t="shared" si="73"/>
        <v>4.3124872585225837</v>
      </c>
    </row>
    <row r="183" spans="2:58" ht="16.8" x14ac:dyDescent="0.4">
      <c r="B183" s="1" t="s">
        <v>23</v>
      </c>
      <c r="C183" s="15">
        <f>Input!F75</f>
        <v>510000</v>
      </c>
      <c r="D183" s="15">
        <f>C183*C198</f>
        <v>40058.943882849002</v>
      </c>
      <c r="E183" s="15">
        <f>C183*C199</f>
        <v>4977.7106459330998</v>
      </c>
      <c r="F183" s="15">
        <f>C183*C200</f>
        <v>25335.813133832999</v>
      </c>
      <c r="G183" s="24">
        <f>SUM(C183:F183)</f>
        <v>580372.467662615</v>
      </c>
      <c r="H183" s="12"/>
      <c r="I183" s="1" t="s">
        <v>23</v>
      </c>
      <c r="J183" s="15">
        <f>Input!F76</f>
        <v>0</v>
      </c>
      <c r="K183" s="36">
        <f>J183*J198</f>
        <v>0</v>
      </c>
      <c r="L183" s="36">
        <f>J183*J199</f>
        <v>0</v>
      </c>
      <c r="M183" s="36">
        <f>J183*J200</f>
        <v>0</v>
      </c>
      <c r="N183" s="24">
        <f>SUM(J183:M183)</f>
        <v>0</v>
      </c>
      <c r="P183" s="1" t="s">
        <v>23</v>
      </c>
      <c r="Q183" s="15">
        <f>Input!F77</f>
        <v>0</v>
      </c>
      <c r="R183" s="15" t="e">
        <f>Q183*Q198</f>
        <v>#N/A</v>
      </c>
      <c r="S183" s="15" t="e">
        <f>Q183*Q199</f>
        <v>#N/A</v>
      </c>
      <c r="T183" s="15" t="e">
        <f>Q183*Q200</f>
        <v>#N/A</v>
      </c>
      <c r="U183" s="24" t="e">
        <f>SUM(Q183:T183)</f>
        <v>#N/A</v>
      </c>
      <c r="W183" s="1" t="s">
        <v>23</v>
      </c>
      <c r="X183" s="15">
        <f>Input!F78</f>
        <v>0</v>
      </c>
      <c r="Y183" s="15" t="e">
        <f>X183*X198</f>
        <v>#N/A</v>
      </c>
      <c r="Z183" s="15" t="e">
        <f>X183*X199</f>
        <v>#N/A</v>
      </c>
      <c r="AA183" s="15" t="e">
        <f>X183*X200</f>
        <v>#N/A</v>
      </c>
      <c r="AB183" s="24" t="e">
        <f>SUM(X183:AA183)</f>
        <v>#N/A</v>
      </c>
      <c r="AD183" s="1" t="s">
        <v>23</v>
      </c>
      <c r="AE183" s="15">
        <f>Input!F79</f>
        <v>0</v>
      </c>
      <c r="AF183" s="15" t="e">
        <f>AE183*AE198</f>
        <v>#N/A</v>
      </c>
      <c r="AG183" s="15" t="e">
        <f>AE183*AE199</f>
        <v>#N/A</v>
      </c>
      <c r="AH183" s="15" t="e">
        <f>AE183*AE200</f>
        <v>#N/A</v>
      </c>
      <c r="AI183" s="24" t="e">
        <f>SUM(AE183:AH183)</f>
        <v>#N/A</v>
      </c>
      <c r="AK183" s="1" t="s">
        <v>23</v>
      </c>
      <c r="AL183" s="15">
        <f>Input!F80</f>
        <v>0</v>
      </c>
      <c r="AM183" s="15" t="e">
        <f>AL183*AL198</f>
        <v>#N/A</v>
      </c>
      <c r="AN183" s="15" t="e">
        <f>AL183*AL199</f>
        <v>#N/A</v>
      </c>
      <c r="AO183" s="15" t="e">
        <f>AL183*AL200</f>
        <v>#N/A</v>
      </c>
      <c r="AP183" s="24" t="e">
        <f>SUM(AL183:AO183)</f>
        <v>#N/A</v>
      </c>
      <c r="AT183" s="55" t="s">
        <v>1007</v>
      </c>
      <c r="AU183" s="58" t="e">
        <f>AA190</f>
        <v>#N/A</v>
      </c>
      <c r="AV183" s="51" t="e">
        <f>AB190</f>
        <v>#N/A</v>
      </c>
      <c r="AW183" s="57">
        <f>AA191</f>
        <v>0</v>
      </c>
      <c r="AX183" s="53" t="e">
        <f>AB191</f>
        <v>#N/A</v>
      </c>
      <c r="AY183" s="57" t="e">
        <f>AA192</f>
        <v>#N/A</v>
      </c>
      <c r="AZ183" s="53" t="e">
        <f>AB192</f>
        <v>#N/A</v>
      </c>
    </row>
    <row r="184" spans="2:58" ht="16.8" x14ac:dyDescent="0.4">
      <c r="B184" s="1" t="s">
        <v>22</v>
      </c>
      <c r="C184" s="14">
        <f>C183/C188</f>
        <v>1899081.6546318603</v>
      </c>
      <c r="D184" s="14">
        <f>C184*C192</f>
        <v>125513.73854801894</v>
      </c>
      <c r="E184" s="15">
        <f>C184*C193</f>
        <v>16560.992567269837</v>
      </c>
      <c r="F184" s="16">
        <f>C184*C194</f>
        <v>158212.11609936887</v>
      </c>
      <c r="G184" s="24">
        <f>SUM(C184:F184)</f>
        <v>2199368.5018465179</v>
      </c>
      <c r="H184" s="12"/>
      <c r="I184" s="1" t="s">
        <v>22</v>
      </c>
      <c r="J184" s="14">
        <f>J183/J188</f>
        <v>0</v>
      </c>
      <c r="K184" s="14">
        <f>J184*J192</f>
        <v>0</v>
      </c>
      <c r="L184" s="15">
        <f>J184*J193</f>
        <v>0</v>
      </c>
      <c r="M184" s="16">
        <f>J184*J194</f>
        <v>0</v>
      </c>
      <c r="N184" s="24">
        <f>SUM(J184:M184)</f>
        <v>0</v>
      </c>
      <c r="P184" s="1" t="s">
        <v>22</v>
      </c>
      <c r="Q184" s="14" t="e">
        <f>Q183/Q188</f>
        <v>#N/A</v>
      </c>
      <c r="R184" s="14" t="e">
        <f>Q184*Q192</f>
        <v>#N/A</v>
      </c>
      <c r="S184" s="15" t="e">
        <f>Q184*Q193</f>
        <v>#N/A</v>
      </c>
      <c r="T184" s="16" t="e">
        <f>Q184*Q194</f>
        <v>#N/A</v>
      </c>
      <c r="U184" s="24" t="e">
        <f>SUM(Q184:T184)</f>
        <v>#N/A</v>
      </c>
      <c r="W184" s="1" t="s">
        <v>22</v>
      </c>
      <c r="X184" s="37" t="e">
        <f>X183/X188</f>
        <v>#N/A</v>
      </c>
      <c r="Y184" s="14" t="e">
        <f>X184*X192</f>
        <v>#N/A</v>
      </c>
      <c r="Z184" s="15" t="e">
        <f>X184*X193</f>
        <v>#N/A</v>
      </c>
      <c r="AA184" s="16" t="e">
        <f>X184*X194</f>
        <v>#N/A</v>
      </c>
      <c r="AB184" s="24" t="e">
        <f>SUM(X184:AA184)</f>
        <v>#N/A</v>
      </c>
      <c r="AD184" s="1" t="s">
        <v>22</v>
      </c>
      <c r="AE184" s="14" t="e">
        <f>AE183/AE188</f>
        <v>#N/A</v>
      </c>
      <c r="AF184" s="14" t="e">
        <f>AE184*AE192</f>
        <v>#N/A</v>
      </c>
      <c r="AG184" s="15" t="e">
        <f>AE184*AE193</f>
        <v>#N/A</v>
      </c>
      <c r="AH184" s="16" t="e">
        <f>AE184*AE194</f>
        <v>#N/A</v>
      </c>
      <c r="AI184" s="24" t="e">
        <f>SUM(AE184:AH184)</f>
        <v>#N/A</v>
      </c>
      <c r="AK184" s="1" t="s">
        <v>22</v>
      </c>
      <c r="AL184" s="14" t="e">
        <f>AL183/AL188</f>
        <v>#N/A</v>
      </c>
      <c r="AM184" s="14" t="e">
        <f>AL184*AL192</f>
        <v>#N/A</v>
      </c>
      <c r="AN184" s="15" t="e">
        <f>AL184*AL193</f>
        <v>#N/A</v>
      </c>
      <c r="AO184" s="16" t="e">
        <f>AL184*AL194</f>
        <v>#N/A</v>
      </c>
      <c r="AP184" s="24" t="e">
        <f>SUM(AL184:AO184)</f>
        <v>#N/A</v>
      </c>
      <c r="AT184" s="55" t="s">
        <v>1008</v>
      </c>
      <c r="AU184" s="56" t="e">
        <f>AH190</f>
        <v>#N/A</v>
      </c>
      <c r="AV184" s="56" t="e">
        <f>AI190</f>
        <v>#N/A</v>
      </c>
      <c r="AW184" s="57">
        <f>AH191</f>
        <v>0</v>
      </c>
      <c r="AX184" s="57" t="e">
        <f>AI191</f>
        <v>#N/A</v>
      </c>
      <c r="AY184" s="57" t="e">
        <f>AH192</f>
        <v>#N/A</v>
      </c>
      <c r="AZ184" s="57" t="e">
        <f>AI192</f>
        <v>#N/A</v>
      </c>
    </row>
    <row r="185" spans="2:58" ht="16.8" x14ac:dyDescent="0.4">
      <c r="G185" s="21"/>
      <c r="N185" s="21"/>
      <c r="U185" s="21"/>
      <c r="AB185" s="21"/>
      <c r="AI185" s="21"/>
      <c r="AP185" s="21"/>
      <c r="AT185" s="55" t="s">
        <v>1009</v>
      </c>
      <c r="AU185" s="56" t="e">
        <f>AO190</f>
        <v>#N/A</v>
      </c>
      <c r="AV185" s="56" t="e">
        <f>AP190</f>
        <v>#N/A</v>
      </c>
      <c r="AW185" s="57">
        <f>AO191</f>
        <v>0</v>
      </c>
      <c r="AX185" s="57" t="e">
        <f>AP191</f>
        <v>#N/A</v>
      </c>
      <c r="AY185" s="57" t="e">
        <f>AO192</f>
        <v>#N/A</v>
      </c>
      <c r="AZ185" s="57" t="e">
        <f>AP192</f>
        <v>#N/A</v>
      </c>
    </row>
    <row r="186" spans="2:58" ht="16.8" x14ac:dyDescent="0.4">
      <c r="B186" s="1" t="s">
        <v>32</v>
      </c>
      <c r="C186" s="45">
        <f>C160</f>
        <v>331524</v>
      </c>
      <c r="I186" s="1" t="s">
        <v>32</v>
      </c>
      <c r="J186" s="45">
        <f>J160</f>
        <v>331524</v>
      </c>
      <c r="P186" s="1" t="s">
        <v>32</v>
      </c>
      <c r="Q186" s="45" t="str">
        <f>Q160</f>
        <v xml:space="preserve"> </v>
      </c>
      <c r="W186" s="1" t="s">
        <v>32</v>
      </c>
      <c r="X186" s="45">
        <f>X160</f>
        <v>0</v>
      </c>
      <c r="AD186" s="1" t="s">
        <v>32</v>
      </c>
      <c r="AE186" s="45">
        <f>AE160</f>
        <v>0</v>
      </c>
      <c r="AK186" s="1" t="s">
        <v>32</v>
      </c>
      <c r="AL186" s="45">
        <f>AL160</f>
        <v>0</v>
      </c>
      <c r="AT186" s="1" t="s">
        <v>17</v>
      </c>
      <c r="AU186">
        <f>SUMIF(AU180:AU185,"&lt;&gt;#N/A")</f>
        <v>8.4272915682483802</v>
      </c>
      <c r="AV186" s="59">
        <f t="shared" ref="AV186" si="74">SUMIF(AV180:AV185,"&lt;&gt;#N/A")</f>
        <v>1.6411965393303665</v>
      </c>
      <c r="AW186" s="46">
        <f t="shared" ref="AW186" si="75">SUMIF(AW180:AW185,"&lt;&gt;#N/A")</f>
        <v>510000</v>
      </c>
      <c r="AX186" s="46">
        <f t="shared" ref="AX186" si="76">SUMIF(AX180:AX185,"&lt;&gt;#N/A")</f>
        <v>70372.46766261509</v>
      </c>
      <c r="AY186" s="46">
        <f t="shared" ref="AY186" si="77">SUMIF(AY180:AY185,"&lt;&gt;#N/A")</f>
        <v>1899081.6546318603</v>
      </c>
      <c r="AZ186" s="46">
        <f t="shared" ref="AZ186" si="78">SUMIF(AZ180:AZ185,"&lt;&gt;#N/A")</f>
        <v>300286.84721465764</v>
      </c>
    </row>
    <row r="187" spans="2:58" ht="16.8" x14ac:dyDescent="0.4">
      <c r="B187" s="1" t="s">
        <v>980</v>
      </c>
      <c r="C187" s="13">
        <f>VLOOKUP($C$160,Multipliers!$A$2:$T$948,16,FALSE)</f>
        <v>4.4375614643500004E-6</v>
      </c>
      <c r="I187" s="1" t="s">
        <v>980</v>
      </c>
      <c r="J187" s="13">
        <f>VLOOKUP($J$160,Multipliers!$A$2:$T$948,16,FALSE)</f>
        <v>4.4375614643500004E-6</v>
      </c>
      <c r="P187" s="1" t="s">
        <v>980</v>
      </c>
      <c r="Q187" s="13" t="e">
        <f>VLOOKUP($Q$160,Multipliers!$A$2:$T$948,16,FALSE)</f>
        <v>#N/A</v>
      </c>
      <c r="W187" s="1" t="s">
        <v>980</v>
      </c>
      <c r="X187" s="13" t="e">
        <f>VLOOKUP(X186,Multipliers!$A$2:$T$948,16,FALSE)</f>
        <v>#N/A</v>
      </c>
      <c r="AD187" s="1" t="s">
        <v>980</v>
      </c>
      <c r="AE187" s="13" t="e">
        <f>VLOOKUP(AE186,Multipliers!$A$2:$T$948,16,FALSE)</f>
        <v>#N/A</v>
      </c>
      <c r="AK187" s="1" t="s">
        <v>980</v>
      </c>
      <c r="AL187" s="13" t="e">
        <f>VLOOKUP(AL186,Multipliers!$A$2:$T$948,16,FALSE)</f>
        <v>#N/A</v>
      </c>
    </row>
    <row r="188" spans="2:58" ht="16.8" x14ac:dyDescent="0.4">
      <c r="B188" s="1" t="s">
        <v>981</v>
      </c>
      <c r="C188" s="13">
        <f>VLOOKUP($C$160,Multipliers!$A$2:$T$948,17,FALSE)</f>
        <v>0.26855085391200001</v>
      </c>
      <c r="I188" s="1" t="s">
        <v>981</v>
      </c>
      <c r="J188" s="13">
        <f>VLOOKUP($J$160,Multipliers!$A$2:$T$948,17,FALSE)</f>
        <v>0.26855085391200001</v>
      </c>
      <c r="P188" s="1" t="s">
        <v>981</v>
      </c>
      <c r="Q188" s="13" t="e">
        <f>VLOOKUP(Q186,Multipliers!$A$2:$T$948,17,FALSE)</f>
        <v>#N/A</v>
      </c>
      <c r="W188" s="1" t="s">
        <v>981</v>
      </c>
      <c r="X188" s="13" t="e">
        <f>VLOOKUP(X186,Multipliers!$A$2:$T$948,17,FALSE)</f>
        <v>#N/A</v>
      </c>
      <c r="AD188" s="1" t="s">
        <v>981</v>
      </c>
      <c r="AE188" s="13" t="e">
        <f>VLOOKUP(AE186,Multipliers!$A$2:$T$948,17,FALSE)</f>
        <v>#N/A</v>
      </c>
      <c r="AK188" s="1" t="s">
        <v>981</v>
      </c>
      <c r="AL188" s="13" t="e">
        <f>VLOOKUP(AL186,Multipliers!$A$2:$T$948,17,FALSE)</f>
        <v>#N/A</v>
      </c>
    </row>
    <row r="189" spans="2:58" x14ac:dyDescent="0.3">
      <c r="C189" s="21"/>
      <c r="E189" s="25"/>
      <c r="F189" s="25" t="s">
        <v>15</v>
      </c>
      <c r="G189" s="25" t="s">
        <v>16</v>
      </c>
      <c r="J189" s="21"/>
      <c r="L189" s="25"/>
      <c r="M189" s="25" t="s">
        <v>15</v>
      </c>
      <c r="N189" s="25" t="s">
        <v>16</v>
      </c>
      <c r="Q189" s="21"/>
      <c r="S189" s="25"/>
      <c r="T189" s="25" t="s">
        <v>15</v>
      </c>
      <c r="U189" s="25" t="s">
        <v>16</v>
      </c>
      <c r="X189" s="21"/>
      <c r="Z189" s="25"/>
      <c r="AA189" s="25" t="s">
        <v>15</v>
      </c>
      <c r="AB189" s="25" t="s">
        <v>16</v>
      </c>
      <c r="AE189" s="21"/>
      <c r="AG189" s="25"/>
      <c r="AH189" s="25" t="s">
        <v>15</v>
      </c>
      <c r="AI189" s="25" t="s">
        <v>16</v>
      </c>
      <c r="AL189" s="21"/>
      <c r="AN189" s="25"/>
      <c r="AO189" s="25" t="s">
        <v>15</v>
      </c>
      <c r="AP189" s="25" t="s">
        <v>16</v>
      </c>
    </row>
    <row r="190" spans="2:58" ht="16.8" x14ac:dyDescent="0.4">
      <c r="B190" s="1" t="s">
        <v>982</v>
      </c>
      <c r="E190" s="26" t="s">
        <v>14</v>
      </c>
      <c r="F190" s="28">
        <f>C182</f>
        <v>8.4272915682483802</v>
      </c>
      <c r="G190" s="28">
        <f>SUM(D182:F182)</f>
        <v>1.6411965393303665</v>
      </c>
      <c r="I190" s="1" t="s">
        <v>982</v>
      </c>
      <c r="L190" s="26" t="s">
        <v>14</v>
      </c>
      <c r="M190" s="28">
        <f>J182</f>
        <v>0</v>
      </c>
      <c r="N190" s="28">
        <f>SUM(K182:M182)</f>
        <v>0</v>
      </c>
      <c r="P190" s="1" t="s">
        <v>982</v>
      </c>
      <c r="S190" s="26" t="s">
        <v>14</v>
      </c>
      <c r="T190" s="28" t="e">
        <f>Q182</f>
        <v>#N/A</v>
      </c>
      <c r="U190" s="28" t="e">
        <f>SUM(R182:T182)</f>
        <v>#N/A</v>
      </c>
      <c r="W190" s="1" t="s">
        <v>982</v>
      </c>
      <c r="Z190" s="26" t="s">
        <v>14</v>
      </c>
      <c r="AA190" s="28" t="e">
        <f>X182</f>
        <v>#N/A</v>
      </c>
      <c r="AB190" s="28" t="e">
        <f>SUM(Y182:AA182)</f>
        <v>#N/A</v>
      </c>
      <c r="AD190" s="1" t="s">
        <v>982</v>
      </c>
      <c r="AG190" s="26" t="s">
        <v>14</v>
      </c>
      <c r="AH190" s="28" t="e">
        <f>AE182</f>
        <v>#N/A</v>
      </c>
      <c r="AI190" s="28" t="e">
        <f>SUM(AF182:AH182)</f>
        <v>#N/A</v>
      </c>
      <c r="AK190" s="1" t="s">
        <v>982</v>
      </c>
      <c r="AN190" s="26" t="s">
        <v>14</v>
      </c>
      <c r="AO190" s="28" t="e">
        <f>AL182</f>
        <v>#N/A</v>
      </c>
      <c r="AP190" s="28" t="e">
        <f>SUM(AM182:AO182)</f>
        <v>#N/A</v>
      </c>
      <c r="AT190" s="103"/>
      <c r="AU190" s="104" t="s">
        <v>15</v>
      </c>
      <c r="AV190" s="104" t="s">
        <v>16</v>
      </c>
      <c r="AW190" s="104" t="s">
        <v>17</v>
      </c>
    </row>
    <row r="191" spans="2:58" ht="16.8" x14ac:dyDescent="0.4">
      <c r="C191" s="22"/>
      <c r="E191" s="26" t="s">
        <v>23</v>
      </c>
      <c r="F191" s="29">
        <f t="shared" ref="F191:F192" si="79">C183</f>
        <v>510000</v>
      </c>
      <c r="G191" s="29">
        <f t="shared" ref="G191:G192" si="80">SUM(D183:F183)</f>
        <v>70372.46766261509</v>
      </c>
      <c r="J191" s="22"/>
      <c r="L191" s="26" t="s">
        <v>23</v>
      </c>
      <c r="M191" s="29">
        <f>J183</f>
        <v>0</v>
      </c>
      <c r="N191" s="29">
        <f t="shared" ref="N191:N192" si="81">SUM(K183:M183)</f>
        <v>0</v>
      </c>
      <c r="Q191" s="22"/>
      <c r="S191" s="26" t="s">
        <v>23</v>
      </c>
      <c r="T191" s="29">
        <f t="shared" ref="T191:T192" si="82">Q183</f>
        <v>0</v>
      </c>
      <c r="U191" s="29" t="e">
        <f t="shared" ref="U191:U192" si="83">SUM(R183:T183)</f>
        <v>#N/A</v>
      </c>
      <c r="X191" s="22"/>
      <c r="Z191" s="26" t="s">
        <v>23</v>
      </c>
      <c r="AA191" s="29">
        <f t="shared" ref="AA191:AA192" si="84">X183</f>
        <v>0</v>
      </c>
      <c r="AB191" s="29" t="e">
        <f t="shared" ref="AB191:AB192" si="85">SUM(Y183:AA183)</f>
        <v>#N/A</v>
      </c>
      <c r="AE191" s="22"/>
      <c r="AG191" s="26" t="s">
        <v>23</v>
      </c>
      <c r="AH191" s="29">
        <f t="shared" ref="AH191:AH192" si="86">AE183</f>
        <v>0</v>
      </c>
      <c r="AI191" s="29" t="e">
        <f t="shared" ref="AI191:AI192" si="87">SUM(AF183:AH183)</f>
        <v>#N/A</v>
      </c>
      <c r="AL191" s="22"/>
      <c r="AN191" s="26" t="s">
        <v>23</v>
      </c>
      <c r="AO191" s="29">
        <f t="shared" ref="AO191:AO192" si="88">AL183</f>
        <v>0</v>
      </c>
      <c r="AP191" s="29" t="e">
        <f t="shared" ref="AP191:AP192" si="89">SUM(AM183:AO183)</f>
        <v>#N/A</v>
      </c>
      <c r="AT191" t="s">
        <v>14</v>
      </c>
      <c r="AU191" s="51">
        <f>AU186</f>
        <v>8.4272915682483802</v>
      </c>
      <c r="AV191" s="51">
        <f>AV186</f>
        <v>1.6411965393303665</v>
      </c>
      <c r="AW191" s="52">
        <f>SUM(AU191:AV191)</f>
        <v>10.068488107578746</v>
      </c>
    </row>
    <row r="192" spans="2:58" ht="16.8" x14ac:dyDescent="0.4">
      <c r="B192" s="1" t="s">
        <v>82</v>
      </c>
      <c r="C192" s="13">
        <f>VLOOKUP($C$160,Multipliers!$A$2:$T$948,3,FALSE)</f>
        <v>6.6091807185800003E-2</v>
      </c>
      <c r="E192" s="26" t="s">
        <v>22</v>
      </c>
      <c r="F192" s="29">
        <f t="shared" si="79"/>
        <v>1899081.6546318603</v>
      </c>
      <c r="G192" s="29">
        <f t="shared" si="80"/>
        <v>300286.84721465764</v>
      </c>
      <c r="I192" s="1" t="s">
        <v>82</v>
      </c>
      <c r="J192" s="13">
        <f>VLOOKUP($J$160,Multipliers!$A$2:$T$948,3,FALSE)</f>
        <v>6.6091807185800003E-2</v>
      </c>
      <c r="L192" s="26" t="s">
        <v>22</v>
      </c>
      <c r="M192" s="29">
        <f t="shared" ref="M192" si="90">J184</f>
        <v>0</v>
      </c>
      <c r="N192" s="29">
        <f t="shared" si="81"/>
        <v>0</v>
      </c>
      <c r="P192" s="1" t="s">
        <v>82</v>
      </c>
      <c r="Q192" s="13" t="e">
        <f>VLOOKUP($Q$160,Multipliers!$A$2:$T$948,3,FALSE)</f>
        <v>#N/A</v>
      </c>
      <c r="S192" s="26" t="s">
        <v>22</v>
      </c>
      <c r="T192" s="29" t="e">
        <f t="shared" si="82"/>
        <v>#N/A</v>
      </c>
      <c r="U192" s="29" t="e">
        <f t="shared" si="83"/>
        <v>#N/A</v>
      </c>
      <c r="W192" s="1" t="s">
        <v>82</v>
      </c>
      <c r="X192" s="13" t="e">
        <f>VLOOKUP($X$160,Multipliers!$A$2:$T$948,3,FALSE)</f>
        <v>#N/A</v>
      </c>
      <c r="Z192" s="26" t="s">
        <v>22</v>
      </c>
      <c r="AA192" s="29" t="e">
        <f t="shared" si="84"/>
        <v>#N/A</v>
      </c>
      <c r="AB192" s="29" t="e">
        <f t="shared" si="85"/>
        <v>#N/A</v>
      </c>
      <c r="AD192" s="1" t="s">
        <v>82</v>
      </c>
      <c r="AE192" s="13" t="e">
        <f>VLOOKUP($AE$160,Multipliers!$A$2:$T$948,3,FALSE)</f>
        <v>#N/A</v>
      </c>
      <c r="AG192" s="26" t="s">
        <v>22</v>
      </c>
      <c r="AH192" s="29" t="e">
        <f t="shared" si="86"/>
        <v>#N/A</v>
      </c>
      <c r="AI192" s="29" t="e">
        <f t="shared" si="87"/>
        <v>#N/A</v>
      </c>
      <c r="AK192" s="1" t="s">
        <v>82</v>
      </c>
      <c r="AL192" s="13" t="e">
        <f>VLOOKUP($AL$160,Multipliers!$A$2:$T$948,3,FALSE)</f>
        <v>#N/A</v>
      </c>
      <c r="AN192" s="26" t="s">
        <v>22</v>
      </c>
      <c r="AO192" s="29" t="e">
        <f t="shared" si="88"/>
        <v>#N/A</v>
      </c>
      <c r="AP192" s="29" t="e">
        <f t="shared" si="89"/>
        <v>#N/A</v>
      </c>
      <c r="AT192" t="s">
        <v>23</v>
      </c>
      <c r="AU192" s="53">
        <f>AW186</f>
        <v>510000</v>
      </c>
      <c r="AV192" s="53">
        <f>AX186</f>
        <v>70372.46766261509</v>
      </c>
      <c r="AW192" s="54">
        <f>SUM(AU192:AV192)</f>
        <v>580372.46766261512</v>
      </c>
      <c r="AX192" s="11"/>
    </row>
    <row r="193" spans="2:57" ht="16.8" x14ac:dyDescent="0.4">
      <c r="B193" s="1" t="s">
        <v>83</v>
      </c>
      <c r="C193" s="13">
        <f>VLOOKUP($C$160,Multipliers!$A$2:$T$948,4,FALSE)</f>
        <v>8.7205268540600008E-3</v>
      </c>
      <c r="I193" s="1" t="s">
        <v>83</v>
      </c>
      <c r="J193" s="13">
        <f>VLOOKUP($J$160,Multipliers!$A$2:$T$948,4,FALSE)</f>
        <v>8.7205268540600008E-3</v>
      </c>
      <c r="P193" s="1" t="s">
        <v>83</v>
      </c>
      <c r="Q193" s="13" t="e">
        <f>VLOOKUP($Q$160,Multipliers!$A$2:$T$948,4,FALSE)</f>
        <v>#N/A</v>
      </c>
      <c r="W193" s="1" t="s">
        <v>83</v>
      </c>
      <c r="X193" s="13" t="e">
        <f>VLOOKUP($X$160,Multipliers!$A$2:$T$948,4,FALSE)</f>
        <v>#N/A</v>
      </c>
      <c r="AD193" s="1" t="s">
        <v>83</v>
      </c>
      <c r="AE193" s="13" t="e">
        <f>VLOOKUP($AE$160,Multipliers!$A$2:$T$948,4,FALSE)</f>
        <v>#N/A</v>
      </c>
      <c r="AK193" s="1" t="s">
        <v>83</v>
      </c>
      <c r="AL193" s="13" t="e">
        <f>VLOOKUP($AL$160,Multipliers!$A$2:$T$948,4,FALSE)</f>
        <v>#N/A</v>
      </c>
      <c r="AT193" t="s">
        <v>22</v>
      </c>
      <c r="AU193" s="53">
        <f>AY186</f>
        <v>1899081.6546318603</v>
      </c>
      <c r="AV193" s="53">
        <f>AZ186</f>
        <v>300286.84721465764</v>
      </c>
      <c r="AW193" s="54">
        <f>SUM(AU193:AV193)</f>
        <v>2199368.5018465179</v>
      </c>
      <c r="AX193" s="11"/>
    </row>
    <row r="194" spans="2:57" ht="16.8" x14ac:dyDescent="0.4">
      <c r="B194" s="1" t="s">
        <v>84</v>
      </c>
      <c r="C194" s="13">
        <f>VLOOKUP($C$160,Multipliers!$A$2:$T$948,5,FALSE)</f>
        <v>8.3309801720999999E-2</v>
      </c>
      <c r="I194" s="1" t="s">
        <v>84</v>
      </c>
      <c r="J194" s="13">
        <f>VLOOKUP($J$160,Multipliers!$A$2:$T$948,5,FALSE)</f>
        <v>8.3309801720999999E-2</v>
      </c>
      <c r="P194" s="1" t="s">
        <v>84</v>
      </c>
      <c r="Q194" s="13" t="e">
        <f>VLOOKUP($Q$160,Multipliers!$A$2:$T$948,5,FALSE)</f>
        <v>#N/A</v>
      </c>
      <c r="W194" s="1" t="s">
        <v>84</v>
      </c>
      <c r="X194" s="13" t="e">
        <f>VLOOKUP($X$160,Multipliers!$A$2:$T$948,5,FALSE)</f>
        <v>#N/A</v>
      </c>
      <c r="AD194" s="1" t="s">
        <v>84</v>
      </c>
      <c r="AE194" s="13" t="e">
        <f>VLOOKUP($AE$160,Multipliers!$A$2:$T$948,5,FALSE)</f>
        <v>#N/A</v>
      </c>
      <c r="AK194" s="1" t="s">
        <v>84</v>
      </c>
      <c r="AL194" s="13" t="e">
        <f>VLOOKUP($AL$160,Multipliers!$A$2:$T$948,5,FALSE)</f>
        <v>#N/A</v>
      </c>
    </row>
    <row r="195" spans="2:57" ht="16.8" x14ac:dyDescent="0.4">
      <c r="B195" s="1" t="s">
        <v>85</v>
      </c>
      <c r="C195" s="13">
        <f>VLOOKUP($C$160,Multipliers!$A$2:$T$948,6,FALSE)</f>
        <v>0.105654770163</v>
      </c>
      <c r="I195" s="1" t="s">
        <v>85</v>
      </c>
      <c r="J195" s="13">
        <f>VLOOKUP($J$160,Multipliers!$A$2:$T$948,6,FALSE)</f>
        <v>0.105654770163</v>
      </c>
      <c r="P195" s="1" t="s">
        <v>85</v>
      </c>
      <c r="Q195" s="13" t="e">
        <f>VLOOKUP($Q$160,Multipliers!$A$2:$T$948,6,FALSE)</f>
        <v>#N/A</v>
      </c>
      <c r="W195" s="1" t="s">
        <v>85</v>
      </c>
      <c r="X195" s="13" t="e">
        <f>VLOOKUP($X$160,Multipliers!$A$2:$T$948,6,FALSE)</f>
        <v>#N/A</v>
      </c>
      <c r="AD195" s="1" t="s">
        <v>85</v>
      </c>
      <c r="AE195" s="13" t="e">
        <f>VLOOKUP($AE$160,Multipliers!$A$2:$T$948,6,FALSE)</f>
        <v>#N/A</v>
      </c>
      <c r="AK195" s="1" t="s">
        <v>85</v>
      </c>
      <c r="AL195" s="13" t="e">
        <f>VLOOKUP($AL$160,Multipliers!$A$2:$T$948,6,FALSE)</f>
        <v>#N/A</v>
      </c>
    </row>
    <row r="196" spans="2:57" ht="16.8" x14ac:dyDescent="0.4">
      <c r="B196" s="1" t="s">
        <v>86</v>
      </c>
      <c r="C196" s="13">
        <f>VLOOKUP($C$160,Multipliers!$A$2:$T$948,7,FALSE)</f>
        <v>1.34494719619E-2</v>
      </c>
      <c r="I196" s="1" t="s">
        <v>86</v>
      </c>
      <c r="J196" s="13">
        <f>VLOOKUP($J$160,Multipliers!$A$2:$T$948,7,FALSE)</f>
        <v>1.34494719619E-2</v>
      </c>
      <c r="P196" s="1" t="s">
        <v>86</v>
      </c>
      <c r="Q196" s="13" t="e">
        <f>VLOOKUP($Q$160,Multipliers!$A$2:$T$948,7,FALSE)</f>
        <v>#N/A</v>
      </c>
      <c r="W196" s="1" t="s">
        <v>86</v>
      </c>
      <c r="X196" s="13" t="e">
        <f>VLOOKUP($X$160,Multipliers!$A$2:$T$948,7,FALSE)</f>
        <v>#N/A</v>
      </c>
      <c r="AD196" s="1" t="s">
        <v>86</v>
      </c>
      <c r="AE196" s="13" t="e">
        <f>VLOOKUP($AE$160,Multipliers!$A$2:$T$948,7,FALSE)</f>
        <v>#N/A</v>
      </c>
      <c r="AK196" s="1" t="s">
        <v>86</v>
      </c>
      <c r="AL196" s="13" t="e">
        <f>VLOOKUP($AL$160,Multipliers!$A$2:$T$948,7,FALSE)</f>
        <v>#N/A</v>
      </c>
    </row>
    <row r="197" spans="2:57" ht="16.8" x14ac:dyDescent="0.4">
      <c r="B197" s="1" t="s">
        <v>87</v>
      </c>
      <c r="C197" s="13">
        <f>VLOOKUP($C$160,Multipliers!$A$2:$T$948,8,FALSE)</f>
        <v>7.5643563387600005E-2</v>
      </c>
      <c r="F197" s="47"/>
      <c r="I197" s="1" t="s">
        <v>87</v>
      </c>
      <c r="J197" s="13">
        <f>VLOOKUP($J$160,Multipliers!$A$2:$T$948,8,FALSE)</f>
        <v>7.5643563387600005E-2</v>
      </c>
      <c r="P197" s="1" t="s">
        <v>87</v>
      </c>
      <c r="Q197" s="13" t="e">
        <f>VLOOKUP($Q$160,Multipliers!$A$2:$T$948,8,FALSE)</f>
        <v>#N/A</v>
      </c>
      <c r="W197" s="1" t="s">
        <v>87</v>
      </c>
      <c r="X197" s="13" t="e">
        <f>VLOOKUP($X$160,Multipliers!$A$2:$T$948,8,FALSE)</f>
        <v>#N/A</v>
      </c>
      <c r="AD197" s="1" t="s">
        <v>87</v>
      </c>
      <c r="AE197" s="13" t="e">
        <f>VLOOKUP($AE$160,Multipliers!$A$2:$T$948,8,FALSE)</f>
        <v>#N/A</v>
      </c>
      <c r="AK197" s="1" t="s">
        <v>87</v>
      </c>
      <c r="AL197" s="13" t="e">
        <f>VLOOKUP($AL$160,Multipliers!$A$2:$T$948,8,FALSE)</f>
        <v>#N/A</v>
      </c>
    </row>
    <row r="198" spans="2:57" ht="16.8" x14ac:dyDescent="0.4">
      <c r="B198" s="1" t="s">
        <v>88</v>
      </c>
      <c r="C198" s="13">
        <f>VLOOKUP($C$160,Multipliers!$A$2:$T$948,9,FALSE)</f>
        <v>7.8546948789899998E-2</v>
      </c>
      <c r="I198" s="1" t="s">
        <v>88</v>
      </c>
      <c r="J198" s="13">
        <f>VLOOKUP($J$160,Multipliers!$A$2:$T$948,9,FALSE)</f>
        <v>7.8546948789899998E-2</v>
      </c>
      <c r="P198" s="1" t="s">
        <v>88</v>
      </c>
      <c r="Q198" s="13" t="e">
        <f>VLOOKUP($Q$160,Multipliers!$A$2:$T$948,9,FALSE)</f>
        <v>#N/A</v>
      </c>
      <c r="W198" s="1" t="s">
        <v>88</v>
      </c>
      <c r="X198" s="13" t="e">
        <f>VLOOKUP($X$160,Multipliers!$A$2:$T$948,9,FALSE)</f>
        <v>#N/A</v>
      </c>
      <c r="AD198" s="1" t="s">
        <v>88</v>
      </c>
      <c r="AE198" s="13" t="e">
        <f>VLOOKUP($AE$160,Multipliers!$A$2:$T$948,9,FALSE)</f>
        <v>#N/A</v>
      </c>
      <c r="AK198" s="1" t="s">
        <v>88</v>
      </c>
      <c r="AL198" s="13" t="e">
        <f>VLOOKUP($AL$160,Multipliers!$A$2:$T$948,9,FALSE)</f>
        <v>#N/A</v>
      </c>
    </row>
    <row r="199" spans="2:57" ht="16.8" x14ac:dyDescent="0.4">
      <c r="B199" s="1" t="s">
        <v>89</v>
      </c>
      <c r="C199" s="13">
        <f>VLOOKUP($C$160,Multipliers!$A$2:$T$948,10,FALSE)</f>
        <v>9.7602169528099997E-3</v>
      </c>
      <c r="F199" s="46"/>
      <c r="I199" s="1" t="s">
        <v>89</v>
      </c>
      <c r="J199" s="13">
        <f>VLOOKUP($J$160,Multipliers!$A$2:$T$948,10,FALSE)</f>
        <v>9.7602169528099997E-3</v>
      </c>
      <c r="P199" s="1" t="s">
        <v>89</v>
      </c>
      <c r="Q199" s="13" t="e">
        <f>VLOOKUP($Q$160,Multipliers!$A$2:$T$948,10,FALSE)</f>
        <v>#N/A</v>
      </c>
      <c r="W199" s="1" t="s">
        <v>89</v>
      </c>
      <c r="X199" s="13" t="e">
        <f>VLOOKUP($X$160,Multipliers!$A$2:$T$948,10,FALSE)</f>
        <v>#N/A</v>
      </c>
      <c r="AD199" s="1" t="s">
        <v>89</v>
      </c>
      <c r="AE199" s="13" t="e">
        <f>VLOOKUP($AE$160,Multipliers!$A$2:$T$948,10,FALSE)</f>
        <v>#N/A</v>
      </c>
      <c r="AK199" s="1" t="s">
        <v>89</v>
      </c>
      <c r="AL199" s="13" t="e">
        <f>VLOOKUP($AL$160,Multipliers!$A$2:$T$948,10,FALSE)</f>
        <v>#N/A</v>
      </c>
    </row>
    <row r="200" spans="2:57" ht="16.8" x14ac:dyDescent="0.4">
      <c r="B200" s="1" t="s">
        <v>90</v>
      </c>
      <c r="C200" s="13">
        <f>VLOOKUP($C$160,Multipliers!$A$2:$T$948,11,FALSE)</f>
        <v>4.9678064968299997E-2</v>
      </c>
      <c r="I200" s="1" t="s">
        <v>90</v>
      </c>
      <c r="J200" s="13">
        <f>VLOOKUP($J$160,Multipliers!$A$2:$T$948,11,FALSE)</f>
        <v>4.9678064968299997E-2</v>
      </c>
      <c r="P200" s="1" t="s">
        <v>90</v>
      </c>
      <c r="Q200" s="13" t="e">
        <f>VLOOKUP($Q$160,Multipliers!$A$2:$T$948,11,FALSE)</f>
        <v>#N/A</v>
      </c>
      <c r="W200" s="1" t="s">
        <v>90</v>
      </c>
      <c r="X200" s="13" t="e">
        <f>VLOOKUP($X$160,Multipliers!$A$2:$T$948,11,FALSE)</f>
        <v>#N/A</v>
      </c>
      <c r="AD200" s="1" t="s">
        <v>90</v>
      </c>
      <c r="AE200" s="13" t="e">
        <f>VLOOKUP($AE$160,Multipliers!$A$2:$T$948,11,FALSE)</f>
        <v>#N/A</v>
      </c>
      <c r="AK200" s="1" t="s">
        <v>90</v>
      </c>
      <c r="AL200" s="13" t="e">
        <f>VLOOKUP($AL$160,Multipliers!$A$2:$T$948,11,FALSE)</f>
        <v>#N/A</v>
      </c>
    </row>
    <row r="204" spans="2:57" x14ac:dyDescent="0.3">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61"/>
      <c r="AU204" s="61"/>
      <c r="AV204" s="61"/>
      <c r="AW204" s="61"/>
      <c r="AX204" s="61"/>
      <c r="AY204" s="61"/>
      <c r="AZ204" s="61"/>
    </row>
    <row r="206" spans="2:57" x14ac:dyDescent="0.3">
      <c r="AS206" t="s">
        <v>1138</v>
      </c>
      <c r="AU206" s="283">
        <v>4.4999999999999998E-2</v>
      </c>
      <c r="AY206" s="94">
        <f>NPV(0.02,AY209:AY258)</f>
        <v>-152568.02248608108</v>
      </c>
    </row>
    <row r="207" spans="2:57" ht="16.8" x14ac:dyDescent="0.4">
      <c r="B207" s="106" t="s">
        <v>1023</v>
      </c>
      <c r="C207" s="50"/>
      <c r="D207" s="50"/>
      <c r="E207" s="50"/>
      <c r="F207" s="50"/>
      <c r="G207" s="50"/>
      <c r="H207" s="50"/>
      <c r="I207" s="50"/>
      <c r="J207" s="50"/>
      <c r="K207" s="50"/>
      <c r="L207" s="50"/>
      <c r="O207" s="429" t="s">
        <v>1063</v>
      </c>
      <c r="P207" s="429" t="s">
        <v>1059</v>
      </c>
      <c r="R207" t="s">
        <v>1012</v>
      </c>
      <c r="S207" s="436" t="s">
        <v>1022</v>
      </c>
      <c r="T207" s="437"/>
      <c r="U207" s="437"/>
      <c r="V207" s="438" t="s">
        <v>1034</v>
      </c>
      <c r="W207" s="438"/>
      <c r="X207" s="438"/>
      <c r="Y207" s="439" t="s">
        <v>4</v>
      </c>
      <c r="Z207" s="439"/>
      <c r="AA207" s="439"/>
      <c r="AB207" s="432" t="s">
        <v>1035</v>
      </c>
      <c r="AC207" s="433"/>
      <c r="AD207" s="433"/>
      <c r="AE207" s="433"/>
      <c r="AF207" s="433"/>
      <c r="AG207" s="433"/>
      <c r="AH207" s="433"/>
      <c r="AI207" s="108"/>
      <c r="AJ207" s="113"/>
      <c r="AL207" s="435" t="s">
        <v>1078</v>
      </c>
      <c r="AM207" s="435"/>
      <c r="AN207" s="435"/>
      <c r="AO207" s="435"/>
      <c r="AP207" s="435"/>
      <c r="AQ207" s="435"/>
      <c r="AR207" s="435"/>
      <c r="AS207" s="435"/>
      <c r="AT207" s="435"/>
    </row>
    <row r="208" spans="2:57" ht="28.8" x14ac:dyDescent="0.4">
      <c r="O208" s="429"/>
      <c r="P208" s="429"/>
      <c r="S208" s="107" t="s">
        <v>14</v>
      </c>
      <c r="T208" s="87" t="s">
        <v>23</v>
      </c>
      <c r="U208" s="87" t="s">
        <v>22</v>
      </c>
      <c r="V208" s="85" t="s">
        <v>14</v>
      </c>
      <c r="W208" s="85" t="s">
        <v>23</v>
      </c>
      <c r="X208" s="85" t="s">
        <v>22</v>
      </c>
      <c r="Y208" s="86" t="s">
        <v>14</v>
      </c>
      <c r="Z208" s="86" t="s">
        <v>23</v>
      </c>
      <c r="AA208" s="86" t="s">
        <v>22</v>
      </c>
      <c r="AB208" s="109" t="s">
        <v>85</v>
      </c>
      <c r="AC208" s="110" t="s">
        <v>86</v>
      </c>
      <c r="AD208" s="110" t="s">
        <v>99</v>
      </c>
      <c r="AE208" s="110" t="s">
        <v>89</v>
      </c>
      <c r="AF208" s="110" t="s">
        <v>88</v>
      </c>
      <c r="AG208" s="110" t="s">
        <v>1062</v>
      </c>
      <c r="AH208" s="110" t="s">
        <v>83</v>
      </c>
      <c r="AI208" s="111" t="s">
        <v>1074</v>
      </c>
      <c r="AJ208" s="114" t="s">
        <v>1073</v>
      </c>
      <c r="AK208" s="117"/>
      <c r="AL208" s="118" t="s">
        <v>85</v>
      </c>
      <c r="AM208" s="118" t="s">
        <v>86</v>
      </c>
      <c r="AN208" s="118" t="s">
        <v>99</v>
      </c>
      <c r="AO208" s="118" t="s">
        <v>89</v>
      </c>
      <c r="AP208" s="118" t="s">
        <v>88</v>
      </c>
      <c r="AQ208" s="118" t="s">
        <v>1062</v>
      </c>
      <c r="AR208" s="118" t="s">
        <v>83</v>
      </c>
      <c r="AS208" s="118" t="s">
        <v>1074</v>
      </c>
      <c r="AT208" s="118" t="s">
        <v>1073</v>
      </c>
      <c r="AU208" s="118" t="s">
        <v>1081</v>
      </c>
      <c r="AW208" s="26"/>
      <c r="AX208" s="26" t="s">
        <v>0</v>
      </c>
      <c r="AY208" s="26" t="s">
        <v>1</v>
      </c>
      <c r="AZ208" s="26" t="s">
        <v>2</v>
      </c>
      <c r="BB208" s="434" t="s">
        <v>1126</v>
      </c>
      <c r="BC208" s="434"/>
      <c r="BD208" s="434"/>
      <c r="BE208" s="434"/>
    </row>
    <row r="209" spans="2:57" ht="16.8" x14ac:dyDescent="0.4">
      <c r="O209" s="429"/>
      <c r="P209" s="429"/>
      <c r="R209" t="s">
        <v>24</v>
      </c>
      <c r="S209" s="70">
        <f>Z32</f>
        <v>2.1095756138585484</v>
      </c>
      <c r="T209" s="71">
        <f>Z33</f>
        <v>145369.23870271741</v>
      </c>
      <c r="U209" s="72">
        <f>Z34</f>
        <v>503588.5988127219</v>
      </c>
      <c r="V209" s="77">
        <v>0</v>
      </c>
      <c r="W209" s="78">
        <v>0</v>
      </c>
      <c r="X209" s="79">
        <v>0</v>
      </c>
      <c r="Y209" s="77">
        <v>0</v>
      </c>
      <c r="Z209" s="78">
        <v>0</v>
      </c>
      <c r="AA209" s="78">
        <v>0</v>
      </c>
      <c r="AB209" s="70">
        <v>0</v>
      </c>
      <c r="AC209" s="90">
        <v>0</v>
      </c>
      <c r="AD209" s="90">
        <v>0</v>
      </c>
      <c r="AE209" s="71">
        <v>0</v>
      </c>
      <c r="AF209" s="90">
        <v>0</v>
      </c>
      <c r="AG209" s="90">
        <v>0</v>
      </c>
      <c r="AH209" s="78">
        <v>0</v>
      </c>
      <c r="AI209" s="72">
        <v>0</v>
      </c>
      <c r="AJ209" s="115">
        <v>0</v>
      </c>
      <c r="AK209" s="119" t="s">
        <v>24</v>
      </c>
      <c r="AL209" s="285">
        <f>X32</f>
        <v>1.632773552229603</v>
      </c>
      <c r="AM209" s="285">
        <f>Y32</f>
        <v>0.47680206162894534</v>
      </c>
      <c r="AN209" s="286">
        <f>Z33</f>
        <v>145369.23870271741</v>
      </c>
      <c r="AO209" s="286">
        <f>Y33</f>
        <v>23802.00968519914</v>
      </c>
      <c r="AP209" s="286">
        <f>X33</f>
        <v>121567.22901751829</v>
      </c>
      <c r="AQ209" s="286">
        <f>X34</f>
        <v>402750</v>
      </c>
      <c r="AR209" s="286">
        <f>Y34</f>
        <v>100838.59881272189</v>
      </c>
      <c r="AS209" s="286">
        <f>C218</f>
        <v>1017.584670919022</v>
      </c>
      <c r="AT209" s="286">
        <f>D218</f>
        <v>1017.584670919022</v>
      </c>
      <c r="AU209" s="284">
        <f>Output!E104</f>
        <v>6541.6157416222832</v>
      </c>
      <c r="AW209" s="88" t="s">
        <v>24</v>
      </c>
      <c r="AX209" s="89">
        <f>AN209+AS209+AT209+AU209</f>
        <v>153946.02378617774</v>
      </c>
      <c r="AY209" s="89">
        <f>-1*(Input!D91+Input!D95)</f>
        <v>-32000</v>
      </c>
      <c r="AZ209" s="27">
        <f>AX209+AY209</f>
        <v>121946.02378617774</v>
      </c>
      <c r="BB209" s="88" t="s">
        <v>37</v>
      </c>
      <c r="BC209" s="88"/>
      <c r="BD209" s="88" t="s">
        <v>1133</v>
      </c>
      <c r="BE209" s="88" t="s">
        <v>1127</v>
      </c>
    </row>
    <row r="210" spans="2:57" ht="16.8" x14ac:dyDescent="0.4">
      <c r="O210" s="429"/>
      <c r="P210" s="429"/>
      <c r="R210">
        <v>1</v>
      </c>
      <c r="S210" s="73">
        <v>0</v>
      </c>
      <c r="T210">
        <v>0</v>
      </c>
      <c r="U210" s="74">
        <v>0</v>
      </c>
      <c r="V210" s="80">
        <f>AW60+'Residential Calculations'!AE108</f>
        <v>2.3894956110250001</v>
      </c>
      <c r="W210" s="46">
        <f>AW87+'Residential Calculations'!AE109</f>
        <v>193457.48922087171</v>
      </c>
      <c r="X210" s="81">
        <f>AW88+'Residential Calculations'!AE110</f>
        <v>733122.83394883934</v>
      </c>
      <c r="Y210" s="73">
        <v>0</v>
      </c>
      <c r="Z210">
        <v>0</v>
      </c>
      <c r="AA210">
        <v>0</v>
      </c>
      <c r="AB210" s="80">
        <v>0</v>
      </c>
      <c r="AC210" s="59">
        <v>0</v>
      </c>
      <c r="AD210" s="59">
        <v>0</v>
      </c>
      <c r="AE210" s="46">
        <v>0</v>
      </c>
      <c r="AF210" s="59">
        <v>0</v>
      </c>
      <c r="AG210" s="59">
        <v>0</v>
      </c>
      <c r="AH210">
        <v>0</v>
      </c>
      <c r="AI210" s="81">
        <v>0</v>
      </c>
      <c r="AJ210" s="115">
        <v>0</v>
      </c>
      <c r="AK210" s="119">
        <v>1</v>
      </c>
      <c r="AL210" s="120">
        <f>AU60+'Residential Calculations'!$AC$108</f>
        <v>2</v>
      </c>
      <c r="AM210" s="120">
        <f>AV60+'Residential Calculations'!$AD$108</f>
        <v>0.38949561102499997</v>
      </c>
      <c r="AN210" s="115">
        <f>AW87+'Residential Calculations'!AE109</f>
        <v>193457.48922087171</v>
      </c>
      <c r="AO210" s="115">
        <f>AV87+'Residential Calculations'!AD109</f>
        <v>23457.489220871699</v>
      </c>
      <c r="AP210" s="115">
        <f>AU87+'Residential Calculations'!AC109</f>
        <v>170000</v>
      </c>
      <c r="AQ210" s="115">
        <f>AU88+'Residential Calculations'!AC110</f>
        <v>633027.21821062011</v>
      </c>
      <c r="AR210" s="115">
        <f>AV88+'Residential Calculations'!AD110</f>
        <v>100095.61573821923</v>
      </c>
      <c r="AS210" s="115">
        <f>C230+C254</f>
        <v>1354.2024245461018</v>
      </c>
      <c r="AT210" s="115">
        <f>D230+D254</f>
        <v>1354.2024245461018</v>
      </c>
      <c r="AU210" s="46">
        <f>AN210*0.045</f>
        <v>8705.5870149392267</v>
      </c>
      <c r="AW210" s="88" t="s">
        <v>3</v>
      </c>
      <c r="AX210" s="89">
        <f>AN210+AS210+AT210+AU210+BD210+BE210</f>
        <v>204871.48108490312</v>
      </c>
      <c r="AY210" s="89">
        <f>Input!$H103</f>
        <v>-16800</v>
      </c>
      <c r="AZ210" s="27">
        <f t="shared" ref="AZ210:AZ241" si="91">SUM(AX210:AY210)</f>
        <v>188071.48108490312</v>
      </c>
      <c r="BB210" s="264" t="str">
        <f>AW210</f>
        <v>Year 1</v>
      </c>
      <c r="BD210" s="46">
        <f>Input!E158</f>
        <v>0</v>
      </c>
      <c r="BE210" s="46">
        <f>Input!F158</f>
        <v>0</v>
      </c>
    </row>
    <row r="211" spans="2:57" ht="16.8" x14ac:dyDescent="0.4">
      <c r="B211" s="100" t="s">
        <v>1024</v>
      </c>
      <c r="C211" s="100" t="s">
        <v>1067</v>
      </c>
      <c r="D211" s="100" t="s">
        <v>1068</v>
      </c>
      <c r="O211" s="429"/>
      <c r="P211" s="429"/>
      <c r="R211">
        <v>2</v>
      </c>
      <c r="S211" s="73">
        <v>0</v>
      </c>
      <c r="T211">
        <v>0</v>
      </c>
      <c r="U211" s="74">
        <v>0</v>
      </c>
      <c r="V211" s="73">
        <v>0</v>
      </c>
      <c r="W211">
        <v>0</v>
      </c>
      <c r="X211" s="74">
        <v>0</v>
      </c>
      <c r="Y211" s="80">
        <f>AW112+'Residential Calculations'!AE108</f>
        <v>4.7789912220500002</v>
      </c>
      <c r="Z211" s="46">
        <f>AW139+('Residential Calculations'!AE109*(1.02))</f>
        <v>386914.97844174341</v>
      </c>
      <c r="AA211" s="46">
        <f>AW140+('Residential Calculations'!AE110*(1.02))</f>
        <v>1466245.6678976787</v>
      </c>
      <c r="AB211" s="80">
        <v>0</v>
      </c>
      <c r="AC211" s="59">
        <v>0</v>
      </c>
      <c r="AD211" s="59">
        <v>0</v>
      </c>
      <c r="AE211" s="46">
        <v>0</v>
      </c>
      <c r="AF211" s="59">
        <v>0</v>
      </c>
      <c r="AG211" s="59">
        <v>0</v>
      </c>
      <c r="AH211" s="46">
        <v>0</v>
      </c>
      <c r="AI211" s="81">
        <v>0</v>
      </c>
      <c r="AJ211" s="115">
        <v>0</v>
      </c>
      <c r="AK211" s="119">
        <v>2</v>
      </c>
      <c r="AL211" s="120">
        <f>AU112+'Residential Calculations'!AC108</f>
        <v>4</v>
      </c>
      <c r="AM211" s="120">
        <f>AV112+'Residential Calculations'!AD108</f>
        <v>0.77899122204999993</v>
      </c>
      <c r="AN211" s="115">
        <f>AW139+('Residential Calculations'!AE109*(1.02))</f>
        <v>386914.97844174341</v>
      </c>
      <c r="AO211" s="115">
        <f>AV139+('Residential Calculations'!AD109*(1.02))</f>
        <v>46914.978441743398</v>
      </c>
      <c r="AP211" s="115">
        <f>AU139+('Residential Calculations'!AC109*(1.02))</f>
        <v>340000</v>
      </c>
      <c r="AQ211" s="115">
        <f>AU140+('Residential Calculations'!AC110*(1.02))</f>
        <v>1266054.4364212402</v>
      </c>
      <c r="AR211" s="115">
        <f>AV140+('Residential Calculations'!AD110*(1.02))</f>
        <v>200191.23147643846</v>
      </c>
      <c r="AS211" s="115">
        <f>G230+G254</f>
        <v>2708.4048490922037</v>
      </c>
      <c r="AT211" s="115">
        <f>H230+H254</f>
        <v>2708.4048490922037</v>
      </c>
      <c r="AU211" s="46">
        <f t="shared" ref="AU211:AU259" si="92">AN211*0.045</f>
        <v>17411.174029878453</v>
      </c>
      <c r="AW211" s="88" t="s">
        <v>4</v>
      </c>
      <c r="AX211" s="89">
        <f t="shared" ref="AX211:AX259" si="93">AN211+AS211+AT211+AU211+BD211+BE211</f>
        <v>409742.96216980624</v>
      </c>
      <c r="AY211" s="89">
        <f>Input!$H104</f>
        <v>-17136</v>
      </c>
      <c r="AZ211" s="27">
        <f t="shared" si="91"/>
        <v>392606.96216980624</v>
      </c>
      <c r="BB211" s="264" t="str">
        <f t="shared" ref="BB211:BB259" si="94">AW211</f>
        <v>Year 2</v>
      </c>
      <c r="BD211" s="46">
        <f>Input!E159</f>
        <v>0</v>
      </c>
      <c r="BE211" s="46">
        <f>Input!F159</f>
        <v>0</v>
      </c>
    </row>
    <row r="212" spans="2:57" ht="16.8" x14ac:dyDescent="0.4">
      <c r="B212" t="s">
        <v>1025</v>
      </c>
      <c r="C212" s="57">
        <f>Z33</f>
        <v>145369.23870271741</v>
      </c>
      <c r="D212" s="57">
        <f>C212</f>
        <v>145369.23870271741</v>
      </c>
      <c r="O212" s="429"/>
      <c r="P212" s="429"/>
      <c r="R212">
        <v>3</v>
      </c>
      <c r="S212" s="73">
        <v>0</v>
      </c>
      <c r="T212">
        <v>0</v>
      </c>
      <c r="U212" s="74">
        <v>0</v>
      </c>
      <c r="V212" s="73">
        <v>0</v>
      </c>
      <c r="W212">
        <v>0</v>
      </c>
      <c r="X212" s="74">
        <v>0</v>
      </c>
      <c r="Y212" s="73">
        <v>0</v>
      </c>
      <c r="Z212">
        <v>0</v>
      </c>
      <c r="AA212">
        <v>0</v>
      </c>
      <c r="AB212" s="95">
        <f>IF(R212&lt;=Input!$G$90,$AU$165+'Residential Calculations'!$AC$108,0)</f>
        <v>6</v>
      </c>
      <c r="AC212" s="96">
        <f>IF(R212&lt;=Input!$G$90,$BE$172+'Residential Calculations'!$AD$108,0)</f>
        <v>1.168486833075</v>
      </c>
      <c r="AD212" s="46">
        <f>SUM(AE212:AF212)</f>
        <v>580372.46766261512</v>
      </c>
      <c r="AE212" s="46">
        <f>IF(R212&lt;=Input!$G$90,(Calculations!BD173*Calculations!$BE$181)+('Residential Calculations'!$AD$109*(1.04)),0)</f>
        <v>70372.46766261509</v>
      </c>
      <c r="AF212" s="46">
        <f>BD173+('Residential Calculations'!AC109*(1.04))</f>
        <v>510000</v>
      </c>
      <c r="AG212" s="46">
        <f>IF(R212&lt;=Input!$G$90,(BD173*$BD$182)+('Residential Calculations'!$AC$110*(1.04)),0)</f>
        <v>1899081.6546318603</v>
      </c>
      <c r="AH212" s="46">
        <f>IF(R212&lt;=Input!$G$90,(BD173*$BE$182)+('Residential Calculations'!$AD$110*(1.04)),0)</f>
        <v>300286.84721465764</v>
      </c>
      <c r="AI212" s="81">
        <f>K230+K254</f>
        <v>4062.6072736383057</v>
      </c>
      <c r="AJ212" s="115">
        <f>L230+L254</f>
        <v>4062.6072736383057</v>
      </c>
      <c r="AK212" s="119">
        <v>3</v>
      </c>
      <c r="AL212" s="121">
        <f>AB212</f>
        <v>6</v>
      </c>
      <c r="AM212" s="121">
        <f>AC212</f>
        <v>1.168486833075</v>
      </c>
      <c r="AN212" s="115">
        <f t="shared" ref="AN212:AT212" si="95">AD212</f>
        <v>580372.46766261512</v>
      </c>
      <c r="AO212" s="115">
        <f>AE212</f>
        <v>70372.46766261509</v>
      </c>
      <c r="AP212" s="115">
        <f>AF212</f>
        <v>510000</v>
      </c>
      <c r="AQ212" s="115">
        <f t="shared" si="95"/>
        <v>1899081.6546318603</v>
      </c>
      <c r="AR212" s="115">
        <f t="shared" si="95"/>
        <v>300286.84721465764</v>
      </c>
      <c r="AS212" s="115">
        <f t="shared" si="95"/>
        <v>4062.6072736383057</v>
      </c>
      <c r="AT212" s="115">
        <f t="shared" si="95"/>
        <v>4062.6072736383057</v>
      </c>
      <c r="AU212" s="46">
        <f t="shared" si="92"/>
        <v>26116.761044817678</v>
      </c>
      <c r="AW212" s="88" t="s">
        <v>5</v>
      </c>
      <c r="AX212" s="89">
        <f t="shared" si="93"/>
        <v>614614.44325470924</v>
      </c>
      <c r="AY212" s="89">
        <f>Input!$H105</f>
        <v>-17478.540000000008</v>
      </c>
      <c r="AZ212" s="27">
        <f t="shared" si="91"/>
        <v>597135.90325470921</v>
      </c>
      <c r="BB212" s="264" t="str">
        <f t="shared" si="94"/>
        <v>Year 3</v>
      </c>
      <c r="BD212" s="46">
        <f>Input!E160</f>
        <v>0</v>
      </c>
      <c r="BE212" s="46">
        <f>Input!F160</f>
        <v>0</v>
      </c>
    </row>
    <row r="213" spans="2:57" ht="16.8" x14ac:dyDescent="0.4">
      <c r="B213" t="s">
        <v>1069</v>
      </c>
      <c r="C213" s="98">
        <v>0.7</v>
      </c>
      <c r="D213" s="98">
        <v>0.7</v>
      </c>
      <c r="O213" s="429"/>
      <c r="P213" s="429"/>
      <c r="R213">
        <v>4</v>
      </c>
      <c r="S213" s="73">
        <v>0</v>
      </c>
      <c r="T213">
        <v>0</v>
      </c>
      <c r="U213" s="74">
        <v>0</v>
      </c>
      <c r="V213" s="73">
        <v>0</v>
      </c>
      <c r="W213">
        <v>0</v>
      </c>
      <c r="X213" s="74">
        <v>0</v>
      </c>
      <c r="Y213" s="73">
        <v>0</v>
      </c>
      <c r="Z213">
        <v>0</v>
      </c>
      <c r="AA213">
        <v>0</v>
      </c>
      <c r="AB213" s="95">
        <f>IF(R213&lt;=Input!$G$90,$AU$165+'Residential Calculations'!$AC$108,0)</f>
        <v>6</v>
      </c>
      <c r="AC213" s="96">
        <f>IF(R213&lt;=Input!$G$90,$BE$172+'Residential Calculations'!$AD$108,0)</f>
        <v>1.168486833075</v>
      </c>
      <c r="AD213" s="46">
        <f t="shared" ref="AD213:AD259" si="96">SUM(AE213:AF213)</f>
        <v>591979.91701586742</v>
      </c>
      <c r="AE213" s="46">
        <f>IF(R213&lt;=Input!$G$90,Calculations!AE212*(1+Input!$G$92),0)</f>
        <v>71779.917015867395</v>
      </c>
      <c r="AF213" s="46">
        <f>IF(R213&lt;=Input!$G$90,AF212*(1+Input!$G$92),0)</f>
        <v>520200</v>
      </c>
      <c r="AG213" s="46">
        <f>IF(R213&lt;=Input!$G$90,AG212*(1+Input!$G$92),0)</f>
        <v>1937063.2877244975</v>
      </c>
      <c r="AH213" s="46">
        <f>IF(R213&lt;=Input!$G$90,AH212*(1+Input!$G$92),0)</f>
        <v>306292.58415895078</v>
      </c>
      <c r="AI213" s="81">
        <f>IF(R213&lt;=Input!$G$90,AI212*(1+Input!$G$92),0)</f>
        <v>4143.8594191110715</v>
      </c>
      <c r="AJ213" s="115">
        <f>IF(R213&lt;=Input!$G$90,Calculations!AJ212*(1+Input!$G$92),0)</f>
        <v>4143.8594191110715</v>
      </c>
      <c r="AK213" s="119">
        <v>4</v>
      </c>
      <c r="AL213" s="121">
        <f t="shared" ref="AL213:AL259" si="97">AB213</f>
        <v>6</v>
      </c>
      <c r="AM213" s="121">
        <f t="shared" ref="AM213:AM259" si="98">AC213</f>
        <v>1.168486833075</v>
      </c>
      <c r="AN213" s="115">
        <f t="shared" ref="AN213:AN259" si="99">AD213</f>
        <v>591979.91701586742</v>
      </c>
      <c r="AO213" s="115">
        <f t="shared" ref="AO213:AO259" si="100">AE213</f>
        <v>71779.917015867395</v>
      </c>
      <c r="AP213" s="115">
        <f t="shared" ref="AP213:AP259" si="101">AF213</f>
        <v>520200</v>
      </c>
      <c r="AQ213" s="115">
        <f t="shared" ref="AQ213:AQ259" si="102">AG213</f>
        <v>1937063.2877244975</v>
      </c>
      <c r="AR213" s="115">
        <f t="shared" ref="AR213:AR259" si="103">AH213</f>
        <v>306292.58415895078</v>
      </c>
      <c r="AS213" s="115">
        <f t="shared" ref="AS213:AS259" si="104">AI213</f>
        <v>4143.8594191110715</v>
      </c>
      <c r="AT213" s="115">
        <f t="shared" ref="AT213:AT259" si="105">AJ213</f>
        <v>4143.8594191110715</v>
      </c>
      <c r="AU213" s="46">
        <f t="shared" si="92"/>
        <v>26639.096265714034</v>
      </c>
      <c r="AW213" s="88" t="s">
        <v>6</v>
      </c>
      <c r="AX213" s="89">
        <f t="shared" si="93"/>
        <v>626906.73211980355</v>
      </c>
      <c r="AY213" s="89">
        <f>Input!$H106</f>
        <v>-17828.770799999998</v>
      </c>
      <c r="AZ213" s="27">
        <f t="shared" si="91"/>
        <v>609077.96131980349</v>
      </c>
      <c r="BB213" s="264" t="str">
        <f t="shared" si="94"/>
        <v>Year 4</v>
      </c>
      <c r="BD213" s="46">
        <f>Input!E161</f>
        <v>0</v>
      </c>
      <c r="BE213" s="46">
        <f>Input!F161</f>
        <v>0</v>
      </c>
    </row>
    <row r="214" spans="2:57" ht="16.8" x14ac:dyDescent="0.4">
      <c r="B214" t="s">
        <v>1070</v>
      </c>
      <c r="C214" s="57">
        <f>C212*C213</f>
        <v>101758.46709190219</v>
      </c>
      <c r="D214" s="57">
        <f>D212*D213</f>
        <v>101758.46709190219</v>
      </c>
      <c r="O214" s="429"/>
      <c r="P214" s="429"/>
      <c r="R214">
        <v>5</v>
      </c>
      <c r="S214" s="73">
        <v>0</v>
      </c>
      <c r="T214">
        <v>0</v>
      </c>
      <c r="U214" s="74">
        <v>0</v>
      </c>
      <c r="V214" s="73">
        <v>0</v>
      </c>
      <c r="W214">
        <v>0</v>
      </c>
      <c r="X214" s="74">
        <v>0</v>
      </c>
      <c r="Y214" s="73">
        <v>0</v>
      </c>
      <c r="Z214">
        <v>0</v>
      </c>
      <c r="AA214">
        <v>0</v>
      </c>
      <c r="AB214" s="95">
        <f>IF(R214&lt;=Input!$G$90,$AU$165+'Residential Calculations'!$AC$108,0)</f>
        <v>6</v>
      </c>
      <c r="AC214" s="96">
        <f>IF(R214&lt;=Input!$G$90,$BE$172+'Residential Calculations'!$AD$108,0)</f>
        <v>1.168486833075</v>
      </c>
      <c r="AD214" s="46">
        <f t="shared" si="96"/>
        <v>603819.51535618468</v>
      </c>
      <c r="AE214" s="46">
        <f>IF(R214&lt;=Input!$G$90,Calculations!AE213*(1+Input!$G$92),0)</f>
        <v>73215.51535618474</v>
      </c>
      <c r="AF214" s="46">
        <f>IF(R214&lt;=Input!$G$90,AF213*(1+Input!$G$92),0)</f>
        <v>530604</v>
      </c>
      <c r="AG214" s="46">
        <f>IF(R214&lt;=Input!$G$90,AG213*(1+Input!$G$92),0)</f>
        <v>1975804.5534789874</v>
      </c>
      <c r="AH214" s="46">
        <f>IF(R214&lt;=Input!$G$90,AH213*(1+Input!$G$92),0)</f>
        <v>312418.43584212981</v>
      </c>
      <c r="AI214" s="81">
        <f>IF(R214&lt;=Input!$G$90,AI213*(1+Input!$G$92),0)</f>
        <v>4226.7366074932934</v>
      </c>
      <c r="AJ214" s="115">
        <f>IF(R214&lt;=Input!$G$90,Calculations!AJ213*(1+Input!$G$92),0)</f>
        <v>4226.7366074932934</v>
      </c>
      <c r="AK214" s="119">
        <v>5</v>
      </c>
      <c r="AL214" s="121">
        <f t="shared" si="97"/>
        <v>6</v>
      </c>
      <c r="AM214" s="121">
        <f t="shared" si="98"/>
        <v>1.168486833075</v>
      </c>
      <c r="AN214" s="115">
        <f t="shared" si="99"/>
        <v>603819.51535618468</v>
      </c>
      <c r="AO214" s="115">
        <f t="shared" si="100"/>
        <v>73215.51535618474</v>
      </c>
      <c r="AP214" s="115">
        <f t="shared" si="101"/>
        <v>530604</v>
      </c>
      <c r="AQ214" s="115">
        <f t="shared" si="102"/>
        <v>1975804.5534789874</v>
      </c>
      <c r="AR214" s="115">
        <f t="shared" si="103"/>
        <v>312418.43584212981</v>
      </c>
      <c r="AS214" s="115">
        <f t="shared" si="104"/>
        <v>4226.7366074932934</v>
      </c>
      <c r="AT214" s="115">
        <f t="shared" si="105"/>
        <v>4226.7366074932934</v>
      </c>
      <c r="AU214" s="46">
        <f t="shared" si="92"/>
        <v>27171.878191028311</v>
      </c>
      <c r="AW214" s="88" t="s">
        <v>7</v>
      </c>
      <c r="AX214" s="89">
        <f t="shared" si="93"/>
        <v>639444.86676219944</v>
      </c>
      <c r="AY214" s="89">
        <f>Input!$H107</f>
        <v>-18184.866215999995</v>
      </c>
      <c r="AZ214" s="27">
        <f t="shared" si="91"/>
        <v>621260.0005461995</v>
      </c>
      <c r="BB214" s="264" t="str">
        <f t="shared" si="94"/>
        <v>Year 5</v>
      </c>
      <c r="BD214" s="46">
        <f>Input!E162</f>
        <v>0</v>
      </c>
      <c r="BE214" s="46">
        <f>Input!F162</f>
        <v>0</v>
      </c>
    </row>
    <row r="215" spans="2:57" ht="16.8" x14ac:dyDescent="0.4">
      <c r="B215" t="s">
        <v>1028</v>
      </c>
      <c r="C215" s="98">
        <v>0.25</v>
      </c>
      <c r="D215" s="98">
        <v>0.25</v>
      </c>
      <c r="O215" s="97"/>
      <c r="P215" s="97"/>
      <c r="R215">
        <v>6</v>
      </c>
      <c r="S215" s="73">
        <v>0</v>
      </c>
      <c r="T215">
        <v>0</v>
      </c>
      <c r="U215" s="74">
        <v>0</v>
      </c>
      <c r="V215" s="73">
        <v>0</v>
      </c>
      <c r="W215">
        <v>0</v>
      </c>
      <c r="X215" s="74">
        <v>0</v>
      </c>
      <c r="Y215" s="73">
        <v>0</v>
      </c>
      <c r="Z215">
        <v>0</v>
      </c>
      <c r="AA215">
        <v>0</v>
      </c>
      <c r="AB215" s="95">
        <f>IF(R215&lt;=Input!$G$90,$AU$165+'Residential Calculations'!$AC$108,0)</f>
        <v>6</v>
      </c>
      <c r="AC215" s="96">
        <f>IF(R215&lt;=Input!$G$90,$BE$172+'Residential Calculations'!$AD$108,0)</f>
        <v>1.168486833075</v>
      </c>
      <c r="AD215" s="46">
        <f t="shared" si="96"/>
        <v>615895.90566330845</v>
      </c>
      <c r="AE215" s="46">
        <f>IF(R215&lt;=Input!$G$90,Calculations!AE214*(1+Input!$G$92),0)</f>
        <v>74679.825663308438</v>
      </c>
      <c r="AF215" s="46">
        <f>IF(R215&lt;=Input!$G$90,AF214*(1+Input!$G$92),0)</f>
        <v>541216.07999999996</v>
      </c>
      <c r="AG215" s="46">
        <f>IF(R215&lt;=Input!$G$90,AG214*(1+Input!$G$92),0)</f>
        <v>2015320.6445485672</v>
      </c>
      <c r="AH215" s="46">
        <f>IF(R215&lt;=Input!$G$90,AH214*(1+Input!$G$92),0)</f>
        <v>318666.80455897242</v>
      </c>
      <c r="AI215" s="81">
        <f>IF(R215&lt;=Input!$G$90,AI214*(1+Input!$G$92),0)</f>
        <v>4311.2713396431591</v>
      </c>
      <c r="AJ215" s="115">
        <f>IF(R215&lt;=Input!$G$90,Calculations!AJ214*(1+Input!$G$92),0)</f>
        <v>4311.2713396431591</v>
      </c>
      <c r="AK215" s="119">
        <v>6</v>
      </c>
      <c r="AL215" s="121">
        <f t="shared" si="97"/>
        <v>6</v>
      </c>
      <c r="AM215" s="121">
        <f t="shared" si="98"/>
        <v>1.168486833075</v>
      </c>
      <c r="AN215" s="115">
        <f t="shared" si="99"/>
        <v>615895.90566330845</v>
      </c>
      <c r="AO215" s="115">
        <f t="shared" si="100"/>
        <v>74679.825663308438</v>
      </c>
      <c r="AP215" s="115">
        <f t="shared" si="101"/>
        <v>541216.07999999996</v>
      </c>
      <c r="AQ215" s="115">
        <f t="shared" si="102"/>
        <v>2015320.6445485672</v>
      </c>
      <c r="AR215" s="115">
        <f t="shared" si="103"/>
        <v>318666.80455897242</v>
      </c>
      <c r="AS215" s="115">
        <f t="shared" si="104"/>
        <v>4311.2713396431591</v>
      </c>
      <c r="AT215" s="115">
        <f t="shared" si="105"/>
        <v>4311.2713396431591</v>
      </c>
      <c r="AU215" s="46">
        <f t="shared" si="92"/>
        <v>27715.315754848878</v>
      </c>
      <c r="AW215" s="88" t="s">
        <v>8</v>
      </c>
      <c r="AX215" s="89">
        <f t="shared" si="93"/>
        <v>652233.76409744367</v>
      </c>
      <c r="AY215" s="89">
        <f>Input!$H108</f>
        <v>-15189.023540319991</v>
      </c>
      <c r="AZ215" s="27">
        <f t="shared" si="91"/>
        <v>637044.74055712367</v>
      </c>
      <c r="BB215" s="264" t="str">
        <f t="shared" si="94"/>
        <v>Year 6</v>
      </c>
      <c r="BD215" s="46">
        <f>Input!E163</f>
        <v>0</v>
      </c>
      <c r="BE215" s="46">
        <f>Input!F163</f>
        <v>0</v>
      </c>
    </row>
    <row r="216" spans="2:57" ht="16.8" x14ac:dyDescent="0.4">
      <c r="B216" t="s">
        <v>1031</v>
      </c>
      <c r="C216" s="57">
        <f>C214*C215</f>
        <v>25439.616772975547</v>
      </c>
      <c r="D216" s="57">
        <f>D214*D215</f>
        <v>25439.616772975547</v>
      </c>
      <c r="O216" s="429" t="s">
        <v>1058</v>
      </c>
      <c r="P216" s="429" t="s">
        <v>1011</v>
      </c>
      <c r="R216">
        <v>7</v>
      </c>
      <c r="S216" s="73">
        <v>0</v>
      </c>
      <c r="T216">
        <v>0</v>
      </c>
      <c r="U216" s="74">
        <v>0</v>
      </c>
      <c r="V216" s="73">
        <v>0</v>
      </c>
      <c r="W216">
        <v>0</v>
      </c>
      <c r="X216" s="74">
        <v>0</v>
      </c>
      <c r="Y216" s="73">
        <v>0</v>
      </c>
      <c r="Z216">
        <v>0</v>
      </c>
      <c r="AA216">
        <v>0</v>
      </c>
      <c r="AB216" s="95">
        <f>IF(R216&lt;=Input!$G$90,$AU$165+'Residential Calculations'!$AC$108,0)</f>
        <v>6</v>
      </c>
      <c r="AC216" s="96">
        <f>IF(R216&lt;=Input!$G$90,$BE$172+'Residential Calculations'!$AD$108,0)</f>
        <v>1.168486833075</v>
      </c>
      <c r="AD216" s="46">
        <f t="shared" si="96"/>
        <v>628213.82377657457</v>
      </c>
      <c r="AE216" s="46">
        <f>IF(R216&lt;=Input!$G$90,Calculations!AE215*(1+Input!$G$92),0)</f>
        <v>76173.422176574604</v>
      </c>
      <c r="AF216" s="46">
        <f>IF(R216&lt;=Input!$G$90,AF215*(1+Input!$G$92),0)</f>
        <v>552040.40159999998</v>
      </c>
      <c r="AG216" s="46">
        <f>IF(R216&lt;=Input!$G$90,AG215*(1+Input!$G$92),0)</f>
        <v>2055627.0574395387</v>
      </c>
      <c r="AH216" s="46">
        <f>IF(R216&lt;=Input!$G$90,AH215*(1+Input!$G$92),0)</f>
        <v>325040.14065015188</v>
      </c>
      <c r="AI216" s="81">
        <f>IF(R216&lt;=Input!$G$90,AI215*(1+Input!$G$92),0)</f>
        <v>4397.496766436022</v>
      </c>
      <c r="AJ216" s="115">
        <f>IF(R216&lt;=Input!$G$90,Calculations!AJ215*(1+Input!$G$92),0)</f>
        <v>4397.496766436022</v>
      </c>
      <c r="AK216" s="119">
        <v>7</v>
      </c>
      <c r="AL216" s="121">
        <f t="shared" si="97"/>
        <v>6</v>
      </c>
      <c r="AM216" s="121">
        <f t="shared" si="98"/>
        <v>1.168486833075</v>
      </c>
      <c r="AN216" s="115">
        <f t="shared" si="99"/>
        <v>628213.82377657457</v>
      </c>
      <c r="AO216" s="115">
        <f t="shared" si="100"/>
        <v>76173.422176574604</v>
      </c>
      <c r="AP216" s="115">
        <f t="shared" si="101"/>
        <v>552040.40159999998</v>
      </c>
      <c r="AQ216" s="115">
        <f t="shared" si="102"/>
        <v>2055627.0574395387</v>
      </c>
      <c r="AR216" s="115">
        <f t="shared" si="103"/>
        <v>325040.14065015188</v>
      </c>
      <c r="AS216" s="115">
        <f t="shared" si="104"/>
        <v>4397.496766436022</v>
      </c>
      <c r="AT216" s="115">
        <f t="shared" si="105"/>
        <v>4397.496766436022</v>
      </c>
      <c r="AU216" s="46">
        <f t="shared" si="92"/>
        <v>28269.622069945854</v>
      </c>
      <c r="AW216" s="88" t="s">
        <v>9</v>
      </c>
      <c r="AX216" s="89">
        <f t="shared" si="93"/>
        <v>665278.43937939254</v>
      </c>
      <c r="AY216" s="89">
        <f>Input!$H109</f>
        <v>-12199.464011126402</v>
      </c>
      <c r="AZ216" s="27">
        <f t="shared" si="91"/>
        <v>653078.97536826611</v>
      </c>
      <c r="BB216" s="264" t="str">
        <f t="shared" si="94"/>
        <v>Year 7</v>
      </c>
      <c r="BD216" s="46">
        <f>Input!E164</f>
        <v>0</v>
      </c>
      <c r="BE216" s="46">
        <f>Input!F164</f>
        <v>0</v>
      </c>
    </row>
    <row r="217" spans="2:57" ht="16.8" x14ac:dyDescent="0.4">
      <c r="B217" t="s">
        <v>1071</v>
      </c>
      <c r="C217" s="99">
        <f>Input!C92</f>
        <v>0.04</v>
      </c>
      <c r="D217" s="99">
        <f>Input!C93</f>
        <v>0.04</v>
      </c>
      <c r="O217" s="429"/>
      <c r="P217" s="429"/>
      <c r="R217">
        <v>8</v>
      </c>
      <c r="S217" s="73">
        <v>0</v>
      </c>
      <c r="T217">
        <v>0</v>
      </c>
      <c r="U217" s="74">
        <v>0</v>
      </c>
      <c r="V217" s="73">
        <v>0</v>
      </c>
      <c r="W217">
        <v>0</v>
      </c>
      <c r="X217" s="74">
        <v>0</v>
      </c>
      <c r="Y217" s="73">
        <v>0</v>
      </c>
      <c r="Z217">
        <v>0</v>
      </c>
      <c r="AA217">
        <v>0</v>
      </c>
      <c r="AB217" s="95">
        <f>IF(R217&lt;=Input!$G$90,$AU$165+'Residential Calculations'!$AC$108,0)</f>
        <v>6</v>
      </c>
      <c r="AC217" s="96">
        <f>IF(R217&lt;=Input!$G$90,$BE$172+'Residential Calculations'!$AD$108,0)</f>
        <v>1.168486833075</v>
      </c>
      <c r="AD217" s="46">
        <f t="shared" si="96"/>
        <v>640778.10025210609</v>
      </c>
      <c r="AE217" s="46">
        <f>IF(R217&lt;=Input!$G$90,Calculations!AE216*(1+Input!$G$92),0)</f>
        <v>77696.890620106104</v>
      </c>
      <c r="AF217" s="46">
        <f>IF(R217&lt;=Input!$G$90,AF216*(1+Input!$G$92),0)</f>
        <v>563081.20963199995</v>
      </c>
      <c r="AG217" s="46">
        <f>IF(R217&lt;=Input!$G$90,AG216*(1+Input!$G$92),0)</f>
        <v>2096739.5985883295</v>
      </c>
      <c r="AH217" s="46">
        <f>IF(R217&lt;=Input!$G$90,AH216*(1+Input!$G$92),0)</f>
        <v>331540.94346315489</v>
      </c>
      <c r="AI217" s="81">
        <f>IF(R217&lt;=Input!$G$90,AI216*(1+Input!$G$92),0)</f>
        <v>4485.4467017647421</v>
      </c>
      <c r="AJ217" s="115">
        <f>IF(R217&lt;=Input!$G$90,Calculations!AJ216*(1+Input!$G$92),0)</f>
        <v>4485.4467017647421</v>
      </c>
      <c r="AK217" s="119">
        <v>8</v>
      </c>
      <c r="AL217" s="121">
        <f t="shared" si="97"/>
        <v>6</v>
      </c>
      <c r="AM217" s="121">
        <f t="shared" si="98"/>
        <v>1.168486833075</v>
      </c>
      <c r="AN217" s="115">
        <f t="shared" si="99"/>
        <v>640778.10025210609</v>
      </c>
      <c r="AO217" s="115">
        <f t="shared" si="100"/>
        <v>77696.890620106104</v>
      </c>
      <c r="AP217" s="115">
        <f t="shared" si="101"/>
        <v>563081.20963199995</v>
      </c>
      <c r="AQ217" s="115">
        <f t="shared" si="102"/>
        <v>2096739.5985883295</v>
      </c>
      <c r="AR217" s="115">
        <f t="shared" si="103"/>
        <v>331540.94346315489</v>
      </c>
      <c r="AS217" s="115">
        <f t="shared" si="104"/>
        <v>4485.4467017647421</v>
      </c>
      <c r="AT217" s="115">
        <f t="shared" si="105"/>
        <v>4485.4467017647421</v>
      </c>
      <c r="AU217" s="46">
        <f t="shared" si="92"/>
        <v>28835.014511344772</v>
      </c>
      <c r="AW217" s="88" t="s">
        <v>10</v>
      </c>
      <c r="AX217" s="89">
        <f t="shared" si="93"/>
        <v>678584.00816698023</v>
      </c>
      <c r="AY217" s="89">
        <f>Input!$H110</f>
        <v>-9217.4332913489197</v>
      </c>
      <c r="AZ217" s="27">
        <f t="shared" si="91"/>
        <v>669366.57487563137</v>
      </c>
      <c r="BB217" s="264" t="str">
        <f t="shared" si="94"/>
        <v>Year 8</v>
      </c>
      <c r="BD217" s="46">
        <f>Input!E165</f>
        <v>0</v>
      </c>
      <c r="BE217" s="46">
        <f>Input!F165</f>
        <v>0</v>
      </c>
    </row>
    <row r="218" spans="2:57" ht="16.8" x14ac:dyDescent="0.4">
      <c r="B218" t="s">
        <v>1072</v>
      </c>
      <c r="C218" s="57">
        <f>C216*C217</f>
        <v>1017.584670919022</v>
      </c>
      <c r="D218" s="112">
        <f>D216*D217</f>
        <v>1017.584670919022</v>
      </c>
      <c r="O218" s="429"/>
      <c r="P218" s="429"/>
      <c r="R218">
        <v>9</v>
      </c>
      <c r="S218" s="73">
        <v>0</v>
      </c>
      <c r="T218">
        <v>0</v>
      </c>
      <c r="U218" s="74">
        <v>0</v>
      </c>
      <c r="V218" s="73">
        <v>0</v>
      </c>
      <c r="W218">
        <v>0</v>
      </c>
      <c r="X218" s="74">
        <v>0</v>
      </c>
      <c r="Y218" s="73">
        <v>0</v>
      </c>
      <c r="Z218">
        <v>0</v>
      </c>
      <c r="AA218">
        <v>0</v>
      </c>
      <c r="AB218" s="95">
        <f>IF(R218&lt;=Input!$G$90,$AU$165+'Residential Calculations'!$AC$108,0)</f>
        <v>6</v>
      </c>
      <c r="AC218" s="96">
        <f>IF(R218&lt;=Input!$G$90,$BE$172+'Residential Calculations'!$AD$108,0)</f>
        <v>1.168486833075</v>
      </c>
      <c r="AD218" s="46">
        <f t="shared" si="96"/>
        <v>653593.66225714819</v>
      </c>
      <c r="AE218" s="46">
        <f>IF(R218&lt;=Input!$G$90,Calculations!AE217*(1+Input!$G$92),0)</f>
        <v>79250.82843250822</v>
      </c>
      <c r="AF218" s="46">
        <f>IF(R218&lt;=Input!$G$90,AF217*(1+Input!$G$92),0)</f>
        <v>574342.83382463991</v>
      </c>
      <c r="AG218" s="46">
        <f>IF(R218&lt;=Input!$G$90,AG217*(1+Input!$G$92),0)</f>
        <v>2138674.3905600961</v>
      </c>
      <c r="AH218" s="46">
        <f>IF(R218&lt;=Input!$G$90,AH217*(1+Input!$G$92),0)</f>
        <v>338171.762332418</v>
      </c>
      <c r="AI218" s="81">
        <f>IF(R218&lt;=Input!$G$90,AI217*(1+Input!$G$92),0)</f>
        <v>4575.1556358000371</v>
      </c>
      <c r="AJ218" s="115">
        <f>IF(R218&lt;=Input!$G$90,Calculations!AJ217*(1+Input!$G$92),0)</f>
        <v>4575.1556358000371</v>
      </c>
      <c r="AK218" s="119">
        <v>9</v>
      </c>
      <c r="AL218" s="121">
        <f t="shared" si="97"/>
        <v>6</v>
      </c>
      <c r="AM218" s="121">
        <f t="shared" si="98"/>
        <v>1.168486833075</v>
      </c>
      <c r="AN218" s="115">
        <f t="shared" si="99"/>
        <v>653593.66225714819</v>
      </c>
      <c r="AO218" s="115">
        <f t="shared" si="100"/>
        <v>79250.82843250822</v>
      </c>
      <c r="AP218" s="115">
        <f t="shared" si="101"/>
        <v>574342.83382463991</v>
      </c>
      <c r="AQ218" s="115">
        <f t="shared" si="102"/>
        <v>2138674.3905600961</v>
      </c>
      <c r="AR218" s="115">
        <f t="shared" si="103"/>
        <v>338171.762332418</v>
      </c>
      <c r="AS218" s="115">
        <f t="shared" si="104"/>
        <v>4575.1556358000371</v>
      </c>
      <c r="AT218" s="115">
        <f t="shared" si="105"/>
        <v>4575.1556358000371</v>
      </c>
      <c r="AU218" s="46">
        <f t="shared" si="92"/>
        <v>29411.714801571667</v>
      </c>
      <c r="AW218" s="88" t="s">
        <v>11</v>
      </c>
      <c r="AX218" s="89">
        <f t="shared" si="93"/>
        <v>692155.68833031983</v>
      </c>
      <c r="AY218" s="89">
        <f>Input!$H111</f>
        <v>-6244.2019571759156</v>
      </c>
      <c r="AZ218" s="27">
        <f t="shared" si="91"/>
        <v>685911.48637314397</v>
      </c>
      <c r="BB218" s="264" t="str">
        <f t="shared" si="94"/>
        <v>Year 9</v>
      </c>
      <c r="BD218" s="46">
        <f>Input!E166</f>
        <v>0</v>
      </c>
      <c r="BE218" s="46">
        <f>Input!F166</f>
        <v>0</v>
      </c>
    </row>
    <row r="219" spans="2:57" ht="16.8" x14ac:dyDescent="0.4">
      <c r="O219" s="429"/>
      <c r="P219" s="429"/>
      <c r="R219">
        <v>10</v>
      </c>
      <c r="S219" s="73">
        <v>0</v>
      </c>
      <c r="T219">
        <v>0</v>
      </c>
      <c r="U219" s="74">
        <v>0</v>
      </c>
      <c r="V219" s="73">
        <v>0</v>
      </c>
      <c r="W219">
        <v>0</v>
      </c>
      <c r="X219" s="74">
        <v>0</v>
      </c>
      <c r="Y219" s="73">
        <v>0</v>
      </c>
      <c r="Z219">
        <v>0</v>
      </c>
      <c r="AA219">
        <v>0</v>
      </c>
      <c r="AB219" s="95">
        <f>IF(R219&lt;=Input!$G$90,$AU$165+'Residential Calculations'!$AC$108,0)</f>
        <v>6</v>
      </c>
      <c r="AC219" s="96">
        <f>IF(R219&lt;=Input!$G$90,$BE$172+'Residential Calculations'!$AD$108,0)</f>
        <v>1.168486833075</v>
      </c>
      <c r="AD219" s="46">
        <f t="shared" si="96"/>
        <v>666665.53550229117</v>
      </c>
      <c r="AE219" s="46">
        <f>IF(R219&lt;=Input!$G$90,Calculations!AE218*(1+Input!$G$92),0)</f>
        <v>80835.845001158392</v>
      </c>
      <c r="AF219" s="46">
        <f>IF(R219&lt;=Input!$G$90,AF218*(1+Input!$G$92),0)</f>
        <v>585829.69050113275</v>
      </c>
      <c r="AG219" s="46">
        <f>IF(R219&lt;=Input!$G$90,AG218*(1+Input!$G$92),0)</f>
        <v>2181447.8783712983</v>
      </c>
      <c r="AH219" s="46">
        <f>IF(R219&lt;=Input!$G$90,AH218*(1+Input!$G$92),0)</f>
        <v>344935.19757906639</v>
      </c>
      <c r="AI219" s="81">
        <f>IF(R219&lt;=Input!$G$90,AI218*(1+Input!$G$92),0)</f>
        <v>4666.658748516038</v>
      </c>
      <c r="AJ219" s="115">
        <f>IF(R219&lt;=Input!$G$90,Calculations!AJ218*(1+Input!$G$92),0)</f>
        <v>4666.658748516038</v>
      </c>
      <c r="AK219" s="119">
        <v>10</v>
      </c>
      <c r="AL219" s="121">
        <f t="shared" si="97"/>
        <v>6</v>
      </c>
      <c r="AM219" s="121">
        <f t="shared" si="98"/>
        <v>1.168486833075</v>
      </c>
      <c r="AN219" s="115">
        <f t="shared" si="99"/>
        <v>666665.53550229117</v>
      </c>
      <c r="AO219" s="115">
        <f t="shared" si="100"/>
        <v>80835.845001158392</v>
      </c>
      <c r="AP219" s="115">
        <f t="shared" si="101"/>
        <v>585829.69050113275</v>
      </c>
      <c r="AQ219" s="115">
        <f t="shared" si="102"/>
        <v>2181447.8783712983</v>
      </c>
      <c r="AR219" s="115">
        <f t="shared" si="103"/>
        <v>344935.19757906639</v>
      </c>
      <c r="AS219" s="115">
        <f t="shared" si="104"/>
        <v>4666.658748516038</v>
      </c>
      <c r="AT219" s="115">
        <f t="shared" si="105"/>
        <v>4666.658748516038</v>
      </c>
      <c r="AU219" s="46">
        <f t="shared" si="92"/>
        <v>29999.949097603101</v>
      </c>
      <c r="AW219" s="88" t="s">
        <v>12</v>
      </c>
      <c r="AX219" s="89">
        <f t="shared" si="93"/>
        <v>705998.80209692626</v>
      </c>
      <c r="AY219" s="89">
        <f>Input!$H112</f>
        <v>-4957.0659963194339</v>
      </c>
      <c r="AZ219" s="27">
        <f t="shared" si="91"/>
        <v>701041.73610060685</v>
      </c>
      <c r="BB219" s="264" t="str">
        <f t="shared" si="94"/>
        <v>Year 10</v>
      </c>
      <c r="BD219" s="46">
        <f>Input!E167</f>
        <v>0</v>
      </c>
      <c r="BE219" s="46">
        <f>Input!F167</f>
        <v>0</v>
      </c>
    </row>
    <row r="220" spans="2:57" ht="16.8" x14ac:dyDescent="0.4">
      <c r="O220" s="429"/>
      <c r="P220" s="429"/>
      <c r="R220">
        <v>11</v>
      </c>
      <c r="S220" s="73">
        <v>0</v>
      </c>
      <c r="T220">
        <v>0</v>
      </c>
      <c r="U220" s="74">
        <v>0</v>
      </c>
      <c r="V220" s="73">
        <v>0</v>
      </c>
      <c r="W220">
        <v>0</v>
      </c>
      <c r="X220" s="74">
        <v>0</v>
      </c>
      <c r="Y220" s="73">
        <v>0</v>
      </c>
      <c r="Z220">
        <v>0</v>
      </c>
      <c r="AA220">
        <v>0</v>
      </c>
      <c r="AB220" s="95">
        <f>IF(R220&lt;=Input!$G$90,$AU$165+'Residential Calculations'!$AC$108,0)</f>
        <v>0</v>
      </c>
      <c r="AC220" s="96">
        <f>IF(R220&lt;=Input!$G$90,$BE$172+'Residential Calculations'!$AD$108,0)</f>
        <v>0</v>
      </c>
      <c r="AD220" s="46">
        <f t="shared" si="96"/>
        <v>0</v>
      </c>
      <c r="AE220" s="46">
        <f>IF(R220&lt;=Input!$G$90,Calculations!AE219*(1+Input!$G$92),0)</f>
        <v>0</v>
      </c>
      <c r="AF220" s="46">
        <f>IF(R220&lt;=Input!$G$90,AF219*(1+Input!$G$92),0)</f>
        <v>0</v>
      </c>
      <c r="AG220" s="46">
        <f>IF(R220&lt;=Input!$G$90,AG219*(1+Input!$G$92),0)</f>
        <v>0</v>
      </c>
      <c r="AH220" s="46">
        <f>IF(R220&lt;=Input!$G$90,AH219*(1+Input!$G$92),0)</f>
        <v>0</v>
      </c>
      <c r="AI220" s="81">
        <f>IF(R220&lt;=Input!$G$90,AI219*(1+Input!$G$92),0)</f>
        <v>0</v>
      </c>
      <c r="AJ220" s="115">
        <f>IF(R220&lt;=Input!$G$90,Calculations!AJ219*(1+Input!$G$92),0)</f>
        <v>0</v>
      </c>
      <c r="AK220" s="119">
        <v>11</v>
      </c>
      <c r="AL220" s="121">
        <f t="shared" si="97"/>
        <v>0</v>
      </c>
      <c r="AM220" s="121">
        <f t="shared" si="98"/>
        <v>0</v>
      </c>
      <c r="AN220" s="115">
        <f t="shared" si="99"/>
        <v>0</v>
      </c>
      <c r="AO220" s="115">
        <f t="shared" si="100"/>
        <v>0</v>
      </c>
      <c r="AP220" s="115">
        <f t="shared" si="101"/>
        <v>0</v>
      </c>
      <c r="AQ220" s="115">
        <f t="shared" si="102"/>
        <v>0</v>
      </c>
      <c r="AR220" s="115">
        <f t="shared" si="103"/>
        <v>0</v>
      </c>
      <c r="AS220" s="115">
        <f t="shared" si="104"/>
        <v>0</v>
      </c>
      <c r="AT220" s="115">
        <f t="shared" si="105"/>
        <v>0</v>
      </c>
      <c r="AU220" s="46">
        <f t="shared" si="92"/>
        <v>0</v>
      </c>
      <c r="AW220" s="88" t="s">
        <v>38</v>
      </c>
      <c r="AX220" s="89">
        <f t="shared" si="93"/>
        <v>0</v>
      </c>
      <c r="AY220" s="89" t="str">
        <f>Input!$H113</f>
        <v xml:space="preserve"> - </v>
      </c>
      <c r="AZ220" s="27">
        <f t="shared" si="91"/>
        <v>0</v>
      </c>
      <c r="BB220" s="264" t="str">
        <f t="shared" si="94"/>
        <v>Year 11</v>
      </c>
      <c r="BD220" s="46">
        <f>Input!E168</f>
        <v>0</v>
      </c>
      <c r="BE220" s="46">
        <f>Input!F168</f>
        <v>0</v>
      </c>
    </row>
    <row r="221" spans="2:57" ht="16.8" x14ac:dyDescent="0.4">
      <c r="B221" t="s">
        <v>1032</v>
      </c>
      <c r="O221" s="429"/>
      <c r="P221" s="429"/>
      <c r="R221">
        <v>12</v>
      </c>
      <c r="S221" s="73">
        <v>0</v>
      </c>
      <c r="T221">
        <v>0</v>
      </c>
      <c r="U221" s="74">
        <v>0</v>
      </c>
      <c r="V221" s="73">
        <v>0</v>
      </c>
      <c r="W221">
        <v>0</v>
      </c>
      <c r="X221" s="74">
        <v>0</v>
      </c>
      <c r="Y221" s="73">
        <v>0</v>
      </c>
      <c r="Z221">
        <v>0</v>
      </c>
      <c r="AA221">
        <v>0</v>
      </c>
      <c r="AB221" s="95">
        <f>IF(R221&lt;=Input!$G$90,$AU$165+'Residential Calculations'!$AC$108,0)</f>
        <v>0</v>
      </c>
      <c r="AC221" s="96">
        <f>IF(R221&lt;=Input!$G$90,$BE$172+'Residential Calculations'!$AD$108,0)</f>
        <v>0</v>
      </c>
      <c r="AD221" s="46">
        <f t="shared" si="96"/>
        <v>0</v>
      </c>
      <c r="AE221" s="46">
        <f>IF(R221&lt;=Input!$G$90,Calculations!AE220*(1+Input!$G$92),0)</f>
        <v>0</v>
      </c>
      <c r="AF221" s="46">
        <f>IF(R221&lt;=Input!$G$90,AF220*(1+Input!$G$92),0)</f>
        <v>0</v>
      </c>
      <c r="AG221" s="46">
        <f>IF(R221&lt;=Input!$G$90,AG220*(1+Input!$G$92),0)</f>
        <v>0</v>
      </c>
      <c r="AH221" s="46">
        <f>IF(R221&lt;=Input!$G$90,AH220*(1+Input!$G$92),0)</f>
        <v>0</v>
      </c>
      <c r="AI221" s="81">
        <f>IF(R221&lt;=Input!$G$90,AI220*(1+Input!$G$92),0)</f>
        <v>0</v>
      </c>
      <c r="AJ221" s="115">
        <f>IF(R221&lt;=Input!$G$90,Calculations!AJ220*(1+Input!$G$92),0)</f>
        <v>0</v>
      </c>
      <c r="AK221" s="119">
        <v>12</v>
      </c>
      <c r="AL221" s="121">
        <f t="shared" si="97"/>
        <v>0</v>
      </c>
      <c r="AM221" s="121">
        <f t="shared" si="98"/>
        <v>0</v>
      </c>
      <c r="AN221" s="115">
        <f t="shared" si="99"/>
        <v>0</v>
      </c>
      <c r="AO221" s="115">
        <f t="shared" si="100"/>
        <v>0</v>
      </c>
      <c r="AP221" s="115">
        <f t="shared" si="101"/>
        <v>0</v>
      </c>
      <c r="AQ221" s="115">
        <f t="shared" si="102"/>
        <v>0</v>
      </c>
      <c r="AR221" s="115">
        <f t="shared" si="103"/>
        <v>0</v>
      </c>
      <c r="AS221" s="115">
        <f t="shared" si="104"/>
        <v>0</v>
      </c>
      <c r="AT221" s="115">
        <f t="shared" si="105"/>
        <v>0</v>
      </c>
      <c r="AU221" s="46">
        <f t="shared" si="92"/>
        <v>0</v>
      </c>
      <c r="AW221" s="88" t="s">
        <v>39</v>
      </c>
      <c r="AX221" s="89">
        <f t="shared" si="93"/>
        <v>0</v>
      </c>
      <c r="AY221" s="89" t="str">
        <f>Input!$H114</f>
        <v xml:space="preserve"> - </v>
      </c>
      <c r="AZ221" s="27">
        <f t="shared" si="91"/>
        <v>0</v>
      </c>
      <c r="BB221" s="264" t="str">
        <f t="shared" si="94"/>
        <v>Year 12</v>
      </c>
      <c r="BD221" s="46">
        <f>Input!E169</f>
        <v>0</v>
      </c>
      <c r="BE221" s="46">
        <f>Input!F169</f>
        <v>0</v>
      </c>
    </row>
    <row r="222" spans="2:57" ht="16.8" x14ac:dyDescent="0.4">
      <c r="O222" s="429"/>
      <c r="P222" s="429"/>
      <c r="R222">
        <v>13</v>
      </c>
      <c r="S222" s="73">
        <v>0</v>
      </c>
      <c r="T222">
        <v>0</v>
      </c>
      <c r="U222" s="74">
        <v>0</v>
      </c>
      <c r="V222" s="73">
        <v>0</v>
      </c>
      <c r="W222">
        <v>0</v>
      </c>
      <c r="X222" s="74">
        <v>0</v>
      </c>
      <c r="Y222" s="73">
        <v>0</v>
      </c>
      <c r="Z222">
        <v>0</v>
      </c>
      <c r="AA222">
        <v>0</v>
      </c>
      <c r="AB222" s="95">
        <f>IF(R222&lt;=Input!$G$90,$AU$165+'Residential Calculations'!$AC$108,0)</f>
        <v>0</v>
      </c>
      <c r="AC222" s="96">
        <f>IF(R222&lt;=Input!$G$90,$BE$172+'Residential Calculations'!$AD$108,0)</f>
        <v>0</v>
      </c>
      <c r="AD222" s="46">
        <f t="shared" si="96"/>
        <v>0</v>
      </c>
      <c r="AE222" s="46">
        <f>IF(R222&lt;=Input!$G$90,Calculations!AE221*(1+Input!$G$92),0)</f>
        <v>0</v>
      </c>
      <c r="AF222" s="46">
        <f>IF(R222&lt;=Input!$G$90,AF221*(1+Input!$G$92),0)</f>
        <v>0</v>
      </c>
      <c r="AG222" s="46">
        <f>IF(R222&lt;=Input!$G$90,AG221*(1+Input!$G$92),0)</f>
        <v>0</v>
      </c>
      <c r="AH222" s="46">
        <f>IF(R222&lt;=Input!$G$90,AH221*(1+Input!$G$92),0)</f>
        <v>0</v>
      </c>
      <c r="AI222" s="81">
        <f>IF(R222&lt;=Input!$G$90,AI221*(1+Input!$G$92),0)</f>
        <v>0</v>
      </c>
      <c r="AJ222" s="115">
        <f>IF(R222&lt;=Input!$G$90,Calculations!AJ221*(1+Input!$G$92),0)</f>
        <v>0</v>
      </c>
      <c r="AK222" s="119">
        <v>13</v>
      </c>
      <c r="AL222" s="121">
        <f t="shared" si="97"/>
        <v>0</v>
      </c>
      <c r="AM222" s="121">
        <f t="shared" si="98"/>
        <v>0</v>
      </c>
      <c r="AN222" s="115">
        <f t="shared" si="99"/>
        <v>0</v>
      </c>
      <c r="AO222" s="115">
        <f t="shared" si="100"/>
        <v>0</v>
      </c>
      <c r="AP222" s="115">
        <f t="shared" si="101"/>
        <v>0</v>
      </c>
      <c r="AQ222" s="115">
        <f t="shared" si="102"/>
        <v>0</v>
      </c>
      <c r="AR222" s="115">
        <f t="shared" si="103"/>
        <v>0</v>
      </c>
      <c r="AS222" s="115">
        <f t="shared" si="104"/>
        <v>0</v>
      </c>
      <c r="AT222" s="115">
        <f t="shared" si="105"/>
        <v>0</v>
      </c>
      <c r="AU222" s="46">
        <f t="shared" si="92"/>
        <v>0</v>
      </c>
      <c r="AW222" s="88" t="s">
        <v>40</v>
      </c>
      <c r="AX222" s="89">
        <f t="shared" si="93"/>
        <v>0</v>
      </c>
      <c r="AY222" s="89" t="str">
        <f>Input!$H115</f>
        <v xml:space="preserve"> - </v>
      </c>
      <c r="AZ222" s="27">
        <f t="shared" si="91"/>
        <v>0</v>
      </c>
      <c r="BB222" s="264" t="str">
        <f t="shared" si="94"/>
        <v>Year 13</v>
      </c>
      <c r="BD222" s="46">
        <f>Input!E170</f>
        <v>0</v>
      </c>
      <c r="BE222" s="46">
        <f>Input!F170</f>
        <v>0</v>
      </c>
    </row>
    <row r="223" spans="2:57" ht="16.8" x14ac:dyDescent="0.4">
      <c r="B223" s="44" t="s">
        <v>3</v>
      </c>
      <c r="C223" s="44" t="s">
        <v>1067</v>
      </c>
      <c r="D223" s="44" t="s">
        <v>1068</v>
      </c>
      <c r="F223" s="69" t="s">
        <v>4</v>
      </c>
      <c r="G223" s="69" t="s">
        <v>1067</v>
      </c>
      <c r="H223" s="69" t="s">
        <v>1068</v>
      </c>
      <c r="J223" s="103" t="s">
        <v>1033</v>
      </c>
      <c r="K223" s="103" t="s">
        <v>1067</v>
      </c>
      <c r="L223" s="103" t="s">
        <v>1068</v>
      </c>
      <c r="O223" s="429"/>
      <c r="P223" s="429"/>
      <c r="R223">
        <v>14</v>
      </c>
      <c r="S223" s="73">
        <v>0</v>
      </c>
      <c r="T223">
        <v>0</v>
      </c>
      <c r="U223" s="74">
        <v>0</v>
      </c>
      <c r="V223" s="73">
        <v>0</v>
      </c>
      <c r="W223">
        <v>0</v>
      </c>
      <c r="X223" s="74">
        <v>0</v>
      </c>
      <c r="Y223" s="73">
        <v>0</v>
      </c>
      <c r="Z223">
        <v>0</v>
      </c>
      <c r="AA223">
        <v>0</v>
      </c>
      <c r="AB223" s="95">
        <f>IF(R223&lt;=Input!$G$90,$AU$165+'Residential Calculations'!$AC$108,0)</f>
        <v>0</v>
      </c>
      <c r="AC223" s="96">
        <f>IF(R223&lt;=Input!$G$90,$BE$172+'Residential Calculations'!$AD$108,0)</f>
        <v>0</v>
      </c>
      <c r="AD223" s="46">
        <f t="shared" si="96"/>
        <v>0</v>
      </c>
      <c r="AE223" s="46">
        <f>IF(R223&lt;=Input!$G$90,Calculations!AE222*(1+Input!$G$92),0)</f>
        <v>0</v>
      </c>
      <c r="AF223" s="46">
        <f>IF(R223&lt;=Input!$G$90,AF222*(1+Input!$G$92),0)</f>
        <v>0</v>
      </c>
      <c r="AG223" s="46">
        <f>IF(R223&lt;=Input!$G$90,AG222*(1+Input!$G$92),0)</f>
        <v>0</v>
      </c>
      <c r="AH223" s="46">
        <f>IF(R223&lt;=Input!$G$90,AH222*(1+Input!$G$92),0)</f>
        <v>0</v>
      </c>
      <c r="AI223" s="81">
        <f>IF(R223&lt;=Input!$G$90,AI222*(1+Input!$G$92),0)</f>
        <v>0</v>
      </c>
      <c r="AJ223" s="115">
        <f>IF(R223&lt;=Input!$G$90,Calculations!AJ222*(1+Input!$G$92),0)</f>
        <v>0</v>
      </c>
      <c r="AK223" s="119">
        <v>14</v>
      </c>
      <c r="AL223" s="121">
        <f t="shared" si="97"/>
        <v>0</v>
      </c>
      <c r="AM223" s="121">
        <f t="shared" si="98"/>
        <v>0</v>
      </c>
      <c r="AN223" s="115">
        <f t="shared" si="99"/>
        <v>0</v>
      </c>
      <c r="AO223" s="115">
        <f t="shared" si="100"/>
        <v>0</v>
      </c>
      <c r="AP223" s="115">
        <f t="shared" si="101"/>
        <v>0</v>
      </c>
      <c r="AQ223" s="115">
        <f t="shared" si="102"/>
        <v>0</v>
      </c>
      <c r="AR223" s="115">
        <f t="shared" si="103"/>
        <v>0</v>
      </c>
      <c r="AS223" s="115">
        <f t="shared" si="104"/>
        <v>0</v>
      </c>
      <c r="AT223" s="115">
        <f t="shared" si="105"/>
        <v>0</v>
      </c>
      <c r="AU223" s="46">
        <f t="shared" si="92"/>
        <v>0</v>
      </c>
      <c r="AW223" s="88" t="s">
        <v>41</v>
      </c>
      <c r="AX223" s="89">
        <f t="shared" si="93"/>
        <v>0</v>
      </c>
      <c r="AY223" s="89" t="str">
        <f>Input!$H116</f>
        <v xml:space="preserve"> - </v>
      </c>
      <c r="AZ223" s="27">
        <f t="shared" si="91"/>
        <v>0</v>
      </c>
      <c r="BB223" s="264" t="str">
        <f t="shared" si="94"/>
        <v>Year 14</v>
      </c>
      <c r="BD223" s="46">
        <f>Input!E171</f>
        <v>0</v>
      </c>
      <c r="BE223" s="46">
        <f>Input!F171</f>
        <v>0</v>
      </c>
    </row>
    <row r="224" spans="2:57" ht="16.8" x14ac:dyDescent="0.4">
      <c r="B224" t="s">
        <v>1025</v>
      </c>
      <c r="C224" s="57">
        <f>AW87</f>
        <v>193457.48922087171</v>
      </c>
      <c r="D224" s="57">
        <f>C224</f>
        <v>193457.48922087171</v>
      </c>
      <c r="F224" t="s">
        <v>1025</v>
      </c>
      <c r="G224" s="57">
        <f>AW139</f>
        <v>386914.97844174341</v>
      </c>
      <c r="H224" s="57">
        <f>G224</f>
        <v>386914.97844174341</v>
      </c>
      <c r="J224" t="s">
        <v>1025</v>
      </c>
      <c r="K224" s="57">
        <f>Calculations!AW192</f>
        <v>580372.46766261512</v>
      </c>
      <c r="L224" s="57">
        <f>K224</f>
        <v>580372.46766261512</v>
      </c>
      <c r="R224">
        <v>15</v>
      </c>
      <c r="S224" s="73">
        <v>0</v>
      </c>
      <c r="T224">
        <v>0</v>
      </c>
      <c r="U224" s="74">
        <v>0</v>
      </c>
      <c r="V224" s="73">
        <v>0</v>
      </c>
      <c r="W224">
        <v>0</v>
      </c>
      <c r="X224" s="74">
        <v>0</v>
      </c>
      <c r="Y224" s="73">
        <v>0</v>
      </c>
      <c r="Z224">
        <v>0</v>
      </c>
      <c r="AA224">
        <v>0</v>
      </c>
      <c r="AB224" s="95">
        <f>IF(R224&lt;=Input!$G$90,$AU$165+'Residential Calculations'!$AC$108,0)</f>
        <v>0</v>
      </c>
      <c r="AC224" s="96">
        <f>IF(R224&lt;=Input!$G$90,$BE$172+'Residential Calculations'!$AD$108,0)</f>
        <v>0</v>
      </c>
      <c r="AD224" s="46">
        <f t="shared" si="96"/>
        <v>0</v>
      </c>
      <c r="AE224" s="46">
        <f>IF(R224&lt;=Input!$G$90,Calculations!AE223*(1+Input!$G$92),0)</f>
        <v>0</v>
      </c>
      <c r="AF224" s="46">
        <f>IF(R224&lt;=Input!$G$90,AF223*(1+Input!$G$92),0)</f>
        <v>0</v>
      </c>
      <c r="AG224" s="46">
        <f>IF(R224&lt;=Input!$G$90,AG223*(1+Input!$G$92),0)</f>
        <v>0</v>
      </c>
      <c r="AH224" s="46">
        <f>IF(R224&lt;=Input!$G$90,AH223*(1+Input!$G$92),0)</f>
        <v>0</v>
      </c>
      <c r="AI224" s="81">
        <f>IF(R224&lt;=Input!$G$90,AI223*(1+Input!$G$92),0)</f>
        <v>0</v>
      </c>
      <c r="AJ224" s="115">
        <f>IF(R224&lt;=Input!$G$90,Calculations!AJ223*(1+Input!$G$92),0)</f>
        <v>0</v>
      </c>
      <c r="AK224" s="119">
        <v>15</v>
      </c>
      <c r="AL224" s="121">
        <f t="shared" si="97"/>
        <v>0</v>
      </c>
      <c r="AM224" s="121">
        <f t="shared" si="98"/>
        <v>0</v>
      </c>
      <c r="AN224" s="115">
        <f t="shared" si="99"/>
        <v>0</v>
      </c>
      <c r="AO224" s="115">
        <f t="shared" si="100"/>
        <v>0</v>
      </c>
      <c r="AP224" s="115">
        <f t="shared" si="101"/>
        <v>0</v>
      </c>
      <c r="AQ224" s="115">
        <f t="shared" si="102"/>
        <v>0</v>
      </c>
      <c r="AR224" s="115">
        <f t="shared" si="103"/>
        <v>0</v>
      </c>
      <c r="AS224" s="115">
        <f t="shared" si="104"/>
        <v>0</v>
      </c>
      <c r="AT224" s="115">
        <f t="shared" si="105"/>
        <v>0</v>
      </c>
      <c r="AU224" s="46">
        <f t="shared" si="92"/>
        <v>0</v>
      </c>
      <c r="AW224" s="88" t="s">
        <v>42</v>
      </c>
      <c r="AX224" s="89">
        <f t="shared" si="93"/>
        <v>0</v>
      </c>
      <c r="AY224" s="89" t="str">
        <f>Input!$H117</f>
        <v xml:space="preserve"> - </v>
      </c>
      <c r="AZ224" s="27">
        <f t="shared" si="91"/>
        <v>0</v>
      </c>
      <c r="BB224" s="264" t="str">
        <f t="shared" si="94"/>
        <v>Year 15</v>
      </c>
      <c r="BD224" s="46">
        <f>Input!E172</f>
        <v>0</v>
      </c>
      <c r="BE224" s="46">
        <f>Input!F172</f>
        <v>0</v>
      </c>
    </row>
    <row r="225" spans="2:57" ht="16.8" x14ac:dyDescent="0.4">
      <c r="B225" t="s">
        <v>1026</v>
      </c>
      <c r="C225" s="98">
        <v>0.7</v>
      </c>
      <c r="D225" s="98">
        <v>0.7</v>
      </c>
      <c r="F225" t="s">
        <v>1026</v>
      </c>
      <c r="G225" s="98">
        <v>0.7</v>
      </c>
      <c r="H225" s="98">
        <v>0.7</v>
      </c>
      <c r="J225" t="s">
        <v>1026</v>
      </c>
      <c r="K225" s="98">
        <v>0.7</v>
      </c>
      <c r="L225" s="98">
        <v>0.7</v>
      </c>
      <c r="R225">
        <v>16</v>
      </c>
      <c r="S225" s="73">
        <v>0</v>
      </c>
      <c r="T225">
        <v>0</v>
      </c>
      <c r="U225" s="74">
        <v>0</v>
      </c>
      <c r="V225" s="73">
        <v>0</v>
      </c>
      <c r="W225">
        <v>0</v>
      </c>
      <c r="X225" s="74">
        <v>0</v>
      </c>
      <c r="Y225" s="73">
        <v>0</v>
      </c>
      <c r="Z225">
        <v>0</v>
      </c>
      <c r="AA225">
        <v>0</v>
      </c>
      <c r="AB225" s="95">
        <f>IF(R225&lt;=Input!$G$90,$AU$165+'Residential Calculations'!$AC$108,0)</f>
        <v>0</v>
      </c>
      <c r="AC225" s="96">
        <f>IF(R225&lt;=Input!$G$90,$BE$172+'Residential Calculations'!$AD$108,0)</f>
        <v>0</v>
      </c>
      <c r="AD225" s="46">
        <f t="shared" si="96"/>
        <v>0</v>
      </c>
      <c r="AE225" s="46">
        <f>IF(R225&lt;=Input!$G$90,Calculations!AE224*(1+Input!$G$92),0)</f>
        <v>0</v>
      </c>
      <c r="AF225" s="46">
        <f>IF(R225&lt;=Input!$G$90,AF224*(1+Input!$G$92),0)</f>
        <v>0</v>
      </c>
      <c r="AG225" s="46">
        <f>IF(R225&lt;=Input!$G$90,AG224*(1+Input!$G$92),0)</f>
        <v>0</v>
      </c>
      <c r="AH225" s="46">
        <f>IF(R225&lt;=Input!$G$90,AH224*(1+Input!$G$92),0)</f>
        <v>0</v>
      </c>
      <c r="AI225" s="81">
        <f>IF(R225&lt;=Input!$G$90,AI224*(1+Input!$G$92),0)</f>
        <v>0</v>
      </c>
      <c r="AJ225" s="115">
        <f>IF(R225&lt;=Input!$G$90,Calculations!AJ224*(1+Input!$G$92),0)</f>
        <v>0</v>
      </c>
      <c r="AK225" s="119">
        <v>16</v>
      </c>
      <c r="AL225" s="121">
        <f t="shared" si="97"/>
        <v>0</v>
      </c>
      <c r="AM225" s="121">
        <f t="shared" si="98"/>
        <v>0</v>
      </c>
      <c r="AN225" s="115">
        <f t="shared" si="99"/>
        <v>0</v>
      </c>
      <c r="AO225" s="115">
        <f t="shared" si="100"/>
        <v>0</v>
      </c>
      <c r="AP225" s="115">
        <f t="shared" si="101"/>
        <v>0</v>
      </c>
      <c r="AQ225" s="115">
        <f t="shared" si="102"/>
        <v>0</v>
      </c>
      <c r="AR225" s="115">
        <f t="shared" si="103"/>
        <v>0</v>
      </c>
      <c r="AS225" s="115">
        <f t="shared" si="104"/>
        <v>0</v>
      </c>
      <c r="AT225" s="115">
        <f t="shared" si="105"/>
        <v>0</v>
      </c>
      <c r="AU225" s="46">
        <f t="shared" si="92"/>
        <v>0</v>
      </c>
      <c r="AW225" s="88" t="s">
        <v>43</v>
      </c>
      <c r="AX225" s="89">
        <f t="shared" si="93"/>
        <v>0</v>
      </c>
      <c r="AY225" s="89" t="str">
        <f>Input!$H118</f>
        <v xml:space="preserve"> - </v>
      </c>
      <c r="AZ225" s="27">
        <f t="shared" si="91"/>
        <v>0</v>
      </c>
      <c r="BB225" s="264" t="str">
        <f t="shared" si="94"/>
        <v>Year 16</v>
      </c>
      <c r="BD225">
        <f>Input!E173</f>
        <v>0</v>
      </c>
      <c r="BE225">
        <f>Input!F173</f>
        <v>0</v>
      </c>
    </row>
    <row r="226" spans="2:57" ht="16.8" x14ac:dyDescent="0.4">
      <c r="B226" t="s">
        <v>1027</v>
      </c>
      <c r="C226" s="57">
        <f>C224*C225</f>
        <v>135420.24245461018</v>
      </c>
      <c r="D226" s="57">
        <f>D224*D225</f>
        <v>135420.24245461018</v>
      </c>
      <c r="F226" t="s">
        <v>1027</v>
      </c>
      <c r="G226" s="57">
        <f>G224*G225</f>
        <v>270840.48490922037</v>
      </c>
      <c r="H226" s="57">
        <f>H224*H225</f>
        <v>270840.48490922037</v>
      </c>
      <c r="J226" t="s">
        <v>1027</v>
      </c>
      <c r="K226" s="57">
        <f>K224*K225</f>
        <v>406260.72736383055</v>
      </c>
      <c r="L226" s="57">
        <f>L224*L225</f>
        <v>406260.72736383055</v>
      </c>
      <c r="R226">
        <v>17</v>
      </c>
      <c r="S226" s="73">
        <v>0</v>
      </c>
      <c r="T226">
        <v>0</v>
      </c>
      <c r="U226" s="74">
        <v>0</v>
      </c>
      <c r="V226" s="73">
        <v>0</v>
      </c>
      <c r="W226">
        <v>0</v>
      </c>
      <c r="X226" s="74">
        <v>0</v>
      </c>
      <c r="Y226" s="73">
        <v>0</v>
      </c>
      <c r="Z226">
        <v>0</v>
      </c>
      <c r="AA226">
        <v>0</v>
      </c>
      <c r="AB226" s="95">
        <f>IF(R226&lt;=Input!$G$90,$AU$165+'Residential Calculations'!$AC$108,0)</f>
        <v>0</v>
      </c>
      <c r="AC226" s="96">
        <f>IF(R226&lt;=Input!$G$90,$BE$172+'Residential Calculations'!$AD$108,0)</f>
        <v>0</v>
      </c>
      <c r="AD226" s="46">
        <f t="shared" si="96"/>
        <v>0</v>
      </c>
      <c r="AE226" s="46">
        <f>IF(R226&lt;=Input!$G$90,Calculations!AE225*(1+Input!$G$92),0)</f>
        <v>0</v>
      </c>
      <c r="AF226" s="46">
        <f>IF(R226&lt;=Input!$G$90,AF225*(1+Input!$G$92),0)</f>
        <v>0</v>
      </c>
      <c r="AG226" s="46">
        <f>IF(R226&lt;=Input!$G$90,AG225*(1+Input!$G$92),0)</f>
        <v>0</v>
      </c>
      <c r="AH226" s="46">
        <f>IF(R226&lt;=Input!$G$90,AH225*(1+Input!$G$92),0)</f>
        <v>0</v>
      </c>
      <c r="AI226" s="81">
        <f>IF(R226&lt;=Input!$G$90,AI225*(1+Input!$G$92),0)</f>
        <v>0</v>
      </c>
      <c r="AJ226" s="115">
        <f>IF(R226&lt;=Input!$G$90,Calculations!AJ225*(1+Input!$G$92),0)</f>
        <v>0</v>
      </c>
      <c r="AK226" s="119">
        <v>17</v>
      </c>
      <c r="AL226" s="121">
        <f t="shared" si="97"/>
        <v>0</v>
      </c>
      <c r="AM226" s="121">
        <f t="shared" si="98"/>
        <v>0</v>
      </c>
      <c r="AN226" s="115">
        <f t="shared" si="99"/>
        <v>0</v>
      </c>
      <c r="AO226" s="115">
        <f t="shared" si="100"/>
        <v>0</v>
      </c>
      <c r="AP226" s="115">
        <f t="shared" si="101"/>
        <v>0</v>
      </c>
      <c r="AQ226" s="115">
        <f t="shared" si="102"/>
        <v>0</v>
      </c>
      <c r="AR226" s="115">
        <f t="shared" si="103"/>
        <v>0</v>
      </c>
      <c r="AS226" s="115">
        <f t="shared" si="104"/>
        <v>0</v>
      </c>
      <c r="AT226" s="115">
        <f t="shared" si="105"/>
        <v>0</v>
      </c>
      <c r="AU226" s="46">
        <f t="shared" si="92"/>
        <v>0</v>
      </c>
      <c r="AW226" s="88" t="s">
        <v>44</v>
      </c>
      <c r="AX226" s="89">
        <f t="shared" si="93"/>
        <v>0</v>
      </c>
      <c r="AY226" s="89" t="str">
        <f>Input!$H119</f>
        <v xml:space="preserve"> - </v>
      </c>
      <c r="AZ226" s="27">
        <f t="shared" si="91"/>
        <v>0</v>
      </c>
      <c r="BB226" s="264" t="str">
        <f t="shared" si="94"/>
        <v>Year 17</v>
      </c>
      <c r="BD226">
        <f>Input!E174</f>
        <v>0</v>
      </c>
      <c r="BE226">
        <f>Input!F174</f>
        <v>0</v>
      </c>
    </row>
    <row r="227" spans="2:57" ht="16.8" x14ac:dyDescent="0.4">
      <c r="B227" t="s">
        <v>1028</v>
      </c>
      <c r="C227" s="98">
        <v>0.25</v>
      </c>
      <c r="D227" s="98">
        <v>0.25</v>
      </c>
      <c r="F227" t="s">
        <v>1028</v>
      </c>
      <c r="G227" s="98">
        <v>0.25</v>
      </c>
      <c r="H227" s="98">
        <v>0.25</v>
      </c>
      <c r="J227" t="s">
        <v>1028</v>
      </c>
      <c r="K227" s="98">
        <v>0.25</v>
      </c>
      <c r="L227" s="98">
        <v>0.25</v>
      </c>
      <c r="R227">
        <v>18</v>
      </c>
      <c r="S227" s="73">
        <v>0</v>
      </c>
      <c r="T227">
        <v>0</v>
      </c>
      <c r="U227" s="74">
        <v>0</v>
      </c>
      <c r="V227" s="73">
        <v>0</v>
      </c>
      <c r="W227">
        <v>0</v>
      </c>
      <c r="X227" s="74">
        <v>0</v>
      </c>
      <c r="Y227" s="73">
        <v>0</v>
      </c>
      <c r="Z227">
        <v>0</v>
      </c>
      <c r="AA227">
        <v>0</v>
      </c>
      <c r="AB227" s="95">
        <f>IF(R227&lt;=Input!$G$90,$AU$165+'Residential Calculations'!$AC$108,0)</f>
        <v>0</v>
      </c>
      <c r="AC227" s="96">
        <f>IF(R227&lt;=Input!$G$90,$BE$172+'Residential Calculations'!$AD$108,0)</f>
        <v>0</v>
      </c>
      <c r="AD227" s="46">
        <f t="shared" si="96"/>
        <v>0</v>
      </c>
      <c r="AE227" s="46">
        <f>IF(R227&lt;=Input!$G$90,Calculations!AE226*(1+Input!$G$92),0)</f>
        <v>0</v>
      </c>
      <c r="AF227" s="46">
        <f>IF(R227&lt;=Input!$G$90,AF226*(1+Input!$G$92),0)</f>
        <v>0</v>
      </c>
      <c r="AG227" s="46">
        <f>IF(R227&lt;=Input!$G$90,AG226*(1+Input!$G$92),0)</f>
        <v>0</v>
      </c>
      <c r="AH227" s="46">
        <f>IF(R227&lt;=Input!$G$90,AH226*(1+Input!$G$92),0)</f>
        <v>0</v>
      </c>
      <c r="AI227" s="81">
        <f>IF(R227&lt;=Input!$G$90,AI226*(1+Input!$G$92),0)</f>
        <v>0</v>
      </c>
      <c r="AJ227" s="115">
        <f>IF(R227&lt;=Input!$G$90,Calculations!AJ226*(1+Input!$G$92),0)</f>
        <v>0</v>
      </c>
      <c r="AK227" s="119">
        <v>18</v>
      </c>
      <c r="AL227" s="121">
        <f t="shared" si="97"/>
        <v>0</v>
      </c>
      <c r="AM227" s="121">
        <f t="shared" si="98"/>
        <v>0</v>
      </c>
      <c r="AN227" s="115">
        <f t="shared" si="99"/>
        <v>0</v>
      </c>
      <c r="AO227" s="115">
        <f t="shared" si="100"/>
        <v>0</v>
      </c>
      <c r="AP227" s="115">
        <f t="shared" si="101"/>
        <v>0</v>
      </c>
      <c r="AQ227" s="115">
        <f t="shared" si="102"/>
        <v>0</v>
      </c>
      <c r="AR227" s="115">
        <f t="shared" si="103"/>
        <v>0</v>
      </c>
      <c r="AS227" s="115">
        <f t="shared" si="104"/>
        <v>0</v>
      </c>
      <c r="AT227" s="115">
        <f t="shared" si="105"/>
        <v>0</v>
      </c>
      <c r="AU227" s="46">
        <f t="shared" si="92"/>
        <v>0</v>
      </c>
      <c r="AW227" s="88" t="s">
        <v>45</v>
      </c>
      <c r="AX227" s="89">
        <f t="shared" si="93"/>
        <v>0</v>
      </c>
      <c r="AY227" s="89" t="str">
        <f>Input!$H120</f>
        <v xml:space="preserve"> - </v>
      </c>
      <c r="AZ227" s="27">
        <f t="shared" si="91"/>
        <v>0</v>
      </c>
      <c r="BB227" s="264" t="str">
        <f t="shared" si="94"/>
        <v>Year 18</v>
      </c>
      <c r="BD227">
        <f>Input!E175</f>
        <v>0</v>
      </c>
      <c r="BE227">
        <f>Input!F175</f>
        <v>0</v>
      </c>
    </row>
    <row r="228" spans="2:57" ht="16.8" x14ac:dyDescent="0.4">
      <c r="B228" t="s">
        <v>1031</v>
      </c>
      <c r="C228" s="57">
        <f>C226*C227</f>
        <v>33855.060613652546</v>
      </c>
      <c r="D228" s="57">
        <f>D226*D227</f>
        <v>33855.060613652546</v>
      </c>
      <c r="F228" t="s">
        <v>1031</v>
      </c>
      <c r="G228" s="57">
        <f>G226*G227</f>
        <v>67710.121227305091</v>
      </c>
      <c r="H228" s="57">
        <f>H226*H227</f>
        <v>67710.121227305091</v>
      </c>
      <c r="J228" t="s">
        <v>1031</v>
      </c>
      <c r="K228" s="57">
        <f>K226*K227</f>
        <v>101565.18184095764</v>
      </c>
      <c r="L228" s="57">
        <f>L226*L227</f>
        <v>101565.18184095764</v>
      </c>
      <c r="R228">
        <v>19</v>
      </c>
      <c r="S228" s="73">
        <v>0</v>
      </c>
      <c r="T228">
        <v>0</v>
      </c>
      <c r="U228" s="74">
        <v>0</v>
      </c>
      <c r="V228" s="73">
        <v>0</v>
      </c>
      <c r="W228">
        <v>0</v>
      </c>
      <c r="X228" s="74">
        <v>0</v>
      </c>
      <c r="Y228" s="73">
        <v>0</v>
      </c>
      <c r="Z228">
        <v>0</v>
      </c>
      <c r="AA228">
        <v>0</v>
      </c>
      <c r="AB228" s="95">
        <f>IF(R228&lt;=Input!$G$90,$AU$165+'Residential Calculations'!$AC$108,0)</f>
        <v>0</v>
      </c>
      <c r="AC228" s="96">
        <f>IF(R228&lt;=Input!$G$90,$BE$172+'Residential Calculations'!$AD$108,0)</f>
        <v>0</v>
      </c>
      <c r="AD228" s="46">
        <f>SUM(AE228:AF228)</f>
        <v>0</v>
      </c>
      <c r="AE228" s="46">
        <f>IF(R228&lt;=Input!$G$90,Calculations!AE227*(1+Input!$G$92),0)</f>
        <v>0</v>
      </c>
      <c r="AF228" s="46">
        <f>IF(R228&lt;=Input!$G$90,AF227*(1+Input!$G$92),0)</f>
        <v>0</v>
      </c>
      <c r="AG228" s="46">
        <f>IF(R228&lt;=Input!$G$90,AG227*(1+Input!$G$92),0)</f>
        <v>0</v>
      </c>
      <c r="AH228" s="46">
        <f>IF(R228&lt;=Input!$G$90,AH227*(1+Input!$G$92),0)</f>
        <v>0</v>
      </c>
      <c r="AI228" s="81">
        <f>IF(R228&lt;=Input!$G$90,AI227*(1+Input!$G$92),0)</f>
        <v>0</v>
      </c>
      <c r="AJ228" s="115">
        <f>IF(R228&lt;=Input!$G$90,Calculations!AJ227*(1+Input!$G$92),0)</f>
        <v>0</v>
      </c>
      <c r="AK228" s="119">
        <v>19</v>
      </c>
      <c r="AL228" s="121">
        <f t="shared" si="97"/>
        <v>0</v>
      </c>
      <c r="AM228" s="121">
        <f t="shared" si="98"/>
        <v>0</v>
      </c>
      <c r="AN228" s="115">
        <f t="shared" si="99"/>
        <v>0</v>
      </c>
      <c r="AO228" s="115">
        <f t="shared" si="100"/>
        <v>0</v>
      </c>
      <c r="AP228" s="115">
        <f t="shared" si="101"/>
        <v>0</v>
      </c>
      <c r="AQ228" s="115">
        <f t="shared" si="102"/>
        <v>0</v>
      </c>
      <c r="AR228" s="115">
        <f t="shared" si="103"/>
        <v>0</v>
      </c>
      <c r="AS228" s="115">
        <f t="shared" si="104"/>
        <v>0</v>
      </c>
      <c r="AT228" s="115">
        <f t="shared" si="105"/>
        <v>0</v>
      </c>
      <c r="AU228" s="46">
        <f t="shared" si="92"/>
        <v>0</v>
      </c>
      <c r="AW228" s="88" t="s">
        <v>46</v>
      </c>
      <c r="AX228" s="89">
        <f t="shared" si="93"/>
        <v>0</v>
      </c>
      <c r="AY228" s="89" t="str">
        <f>Input!$H121</f>
        <v xml:space="preserve"> - </v>
      </c>
      <c r="AZ228" s="27">
        <f t="shared" si="91"/>
        <v>0</v>
      </c>
      <c r="BB228" s="264" t="str">
        <f t="shared" si="94"/>
        <v>Year 19</v>
      </c>
      <c r="BD228">
        <f>Input!E176</f>
        <v>0</v>
      </c>
      <c r="BE228">
        <f>Input!F176</f>
        <v>0</v>
      </c>
    </row>
    <row r="229" spans="2:57" ht="16.8" x14ac:dyDescent="0.4">
      <c r="B229" t="s">
        <v>1029</v>
      </c>
      <c r="C229" s="99">
        <f>Input!$C$92</f>
        <v>0.04</v>
      </c>
      <c r="D229" s="99">
        <f>Input!C93</f>
        <v>0.04</v>
      </c>
      <c r="F229" t="s">
        <v>1029</v>
      </c>
      <c r="G229" s="99">
        <f>Input!$C$92</f>
        <v>0.04</v>
      </c>
      <c r="H229" s="99">
        <f>Input!C93</f>
        <v>0.04</v>
      </c>
      <c r="J229" t="s">
        <v>1029</v>
      </c>
      <c r="K229" s="99">
        <f>Input!$C$92</f>
        <v>0.04</v>
      </c>
      <c r="L229" s="99">
        <f>Input!C93</f>
        <v>0.04</v>
      </c>
      <c r="R229">
        <v>20</v>
      </c>
      <c r="S229" s="73">
        <v>0</v>
      </c>
      <c r="T229">
        <v>0</v>
      </c>
      <c r="U229" s="74">
        <v>0</v>
      </c>
      <c r="V229" s="73">
        <v>0</v>
      </c>
      <c r="W229">
        <v>0</v>
      </c>
      <c r="X229" s="74">
        <v>0</v>
      </c>
      <c r="Y229" s="73">
        <v>0</v>
      </c>
      <c r="Z229">
        <v>0</v>
      </c>
      <c r="AA229">
        <v>0</v>
      </c>
      <c r="AB229" s="95">
        <f>IF(R229&lt;=Input!$G$90,$AU$165+'Residential Calculations'!$AC$108,0)</f>
        <v>0</v>
      </c>
      <c r="AC229" s="96">
        <f>IF(R229&lt;=Input!$G$90,$BE$172+'Residential Calculations'!$AD$108,0)</f>
        <v>0</v>
      </c>
      <c r="AD229" s="46">
        <f t="shared" si="96"/>
        <v>0</v>
      </c>
      <c r="AE229" s="46">
        <f>IF(R229&lt;=Input!$G$90,Calculations!AE228*(1+Input!$G$92),0)</f>
        <v>0</v>
      </c>
      <c r="AF229" s="46">
        <f>IF(R229&lt;=Input!$G$90,AF228*(1+Input!$G$92),0)</f>
        <v>0</v>
      </c>
      <c r="AG229" s="46">
        <f>IF(R229&lt;=Input!$G$90,AG228*(1+Input!$G$92),0)</f>
        <v>0</v>
      </c>
      <c r="AH229" s="46">
        <f>IF(R229&lt;=Input!$G$90,AH228*(1+Input!$G$92),0)</f>
        <v>0</v>
      </c>
      <c r="AI229" s="81">
        <f>IF(R229&lt;=Input!$G$90,AI228*(1+Input!$G$92),0)</f>
        <v>0</v>
      </c>
      <c r="AJ229" s="115">
        <f>IF(R229&lt;=Input!$G$90,Calculations!AJ228*(1+Input!$G$92),0)</f>
        <v>0</v>
      </c>
      <c r="AK229" s="119">
        <v>20</v>
      </c>
      <c r="AL229" s="121">
        <f t="shared" si="97"/>
        <v>0</v>
      </c>
      <c r="AM229" s="121">
        <f t="shared" si="98"/>
        <v>0</v>
      </c>
      <c r="AN229" s="115">
        <f t="shared" si="99"/>
        <v>0</v>
      </c>
      <c r="AO229" s="115">
        <f t="shared" si="100"/>
        <v>0</v>
      </c>
      <c r="AP229" s="115">
        <f t="shared" si="101"/>
        <v>0</v>
      </c>
      <c r="AQ229" s="115">
        <f t="shared" si="102"/>
        <v>0</v>
      </c>
      <c r="AR229" s="115">
        <f t="shared" si="103"/>
        <v>0</v>
      </c>
      <c r="AS229" s="115">
        <f t="shared" si="104"/>
        <v>0</v>
      </c>
      <c r="AT229" s="115">
        <f t="shared" si="105"/>
        <v>0</v>
      </c>
      <c r="AU229" s="46">
        <f t="shared" si="92"/>
        <v>0</v>
      </c>
      <c r="AW229" s="88" t="s">
        <v>47</v>
      </c>
      <c r="AX229" s="89">
        <f t="shared" si="93"/>
        <v>0</v>
      </c>
      <c r="AY229" s="89" t="str">
        <f>Input!$H122</f>
        <v xml:space="preserve"> - </v>
      </c>
      <c r="AZ229" s="27">
        <f t="shared" si="91"/>
        <v>0</v>
      </c>
      <c r="BB229" s="264" t="str">
        <f t="shared" si="94"/>
        <v>Year 20</v>
      </c>
      <c r="BD229">
        <f>Input!E177</f>
        <v>0</v>
      </c>
      <c r="BE229">
        <f>Input!F177</f>
        <v>0</v>
      </c>
    </row>
    <row r="230" spans="2:57" ht="16.8" x14ac:dyDescent="0.4">
      <c r="B230" t="s">
        <v>1030</v>
      </c>
      <c r="C230" s="57">
        <f>C228*C229</f>
        <v>1354.2024245461018</v>
      </c>
      <c r="D230" s="112">
        <f>D228*D229</f>
        <v>1354.2024245461018</v>
      </c>
      <c r="F230" t="s">
        <v>1030</v>
      </c>
      <c r="G230" s="57">
        <f>G228*G229</f>
        <v>2708.4048490922037</v>
      </c>
      <c r="H230" s="57">
        <f>H228*H229</f>
        <v>2708.4048490922037</v>
      </c>
      <c r="J230" t="s">
        <v>1030</v>
      </c>
      <c r="K230" s="57">
        <f>K228*K229</f>
        <v>4062.6072736383057</v>
      </c>
      <c r="L230" s="57">
        <f>L228*L229</f>
        <v>4062.6072736383057</v>
      </c>
      <c r="R230">
        <v>21</v>
      </c>
      <c r="S230" s="73">
        <v>0</v>
      </c>
      <c r="T230">
        <v>0</v>
      </c>
      <c r="U230" s="74">
        <v>0</v>
      </c>
      <c r="V230" s="73">
        <v>0</v>
      </c>
      <c r="W230">
        <v>0</v>
      </c>
      <c r="X230" s="74">
        <v>0</v>
      </c>
      <c r="Y230" s="73">
        <v>0</v>
      </c>
      <c r="Z230">
        <v>0</v>
      </c>
      <c r="AA230">
        <v>0</v>
      </c>
      <c r="AB230" s="95">
        <f>IF(R230&lt;=Input!$G$90,$AU$165+'Residential Calculations'!$AC$108,0)</f>
        <v>0</v>
      </c>
      <c r="AC230" s="96">
        <f>IF(R230&lt;=Input!$G$90,$BE$172+'Residential Calculations'!$AD$108,0)</f>
        <v>0</v>
      </c>
      <c r="AD230" s="46">
        <f t="shared" si="96"/>
        <v>0</v>
      </c>
      <c r="AE230" s="46">
        <f>IF(R230&lt;=Input!$G$90,Calculations!AE229*(1+Input!$G$92),0)</f>
        <v>0</v>
      </c>
      <c r="AF230" s="46">
        <f>IF(R230&lt;=Input!$G$90,AF229*(1+Input!$G$92),0)</f>
        <v>0</v>
      </c>
      <c r="AG230" s="46">
        <f>IF(R230&lt;=Input!$G$90,AG229*(1+Input!$G$92),0)</f>
        <v>0</v>
      </c>
      <c r="AH230" s="46">
        <f>IF(R230&lt;=Input!$G$90,AH229*(1+Input!$G$92),0)</f>
        <v>0</v>
      </c>
      <c r="AI230" s="81">
        <f>IF(R230&lt;=Input!$G$90,AI229*(1+Input!$G$92),0)</f>
        <v>0</v>
      </c>
      <c r="AJ230" s="115">
        <f>IF(R230&lt;=Input!$G$90,Calculations!AJ229*(1+Input!$G$92),0)</f>
        <v>0</v>
      </c>
      <c r="AK230" s="119">
        <v>21</v>
      </c>
      <c r="AL230" s="121">
        <f t="shared" si="97"/>
        <v>0</v>
      </c>
      <c r="AM230" s="121">
        <f t="shared" si="98"/>
        <v>0</v>
      </c>
      <c r="AN230" s="115">
        <f t="shared" si="99"/>
        <v>0</v>
      </c>
      <c r="AO230" s="115">
        <f t="shared" si="100"/>
        <v>0</v>
      </c>
      <c r="AP230" s="115">
        <f t="shared" si="101"/>
        <v>0</v>
      </c>
      <c r="AQ230" s="115">
        <f t="shared" si="102"/>
        <v>0</v>
      </c>
      <c r="AR230" s="115">
        <f t="shared" si="103"/>
        <v>0</v>
      </c>
      <c r="AS230" s="115">
        <f t="shared" si="104"/>
        <v>0</v>
      </c>
      <c r="AT230" s="115">
        <f t="shared" si="105"/>
        <v>0</v>
      </c>
      <c r="AU230" s="46">
        <f t="shared" si="92"/>
        <v>0</v>
      </c>
      <c r="AW230" s="88" t="s">
        <v>48</v>
      </c>
      <c r="AX230" s="89">
        <f t="shared" si="93"/>
        <v>0</v>
      </c>
      <c r="AY230" s="89" t="str">
        <f>Input!$H123</f>
        <v xml:space="preserve"> - </v>
      </c>
      <c r="AZ230" s="27">
        <f t="shared" si="91"/>
        <v>0</v>
      </c>
      <c r="BB230" s="264" t="str">
        <f t="shared" si="94"/>
        <v>Year 21</v>
      </c>
      <c r="BD230">
        <f>Input!E178</f>
        <v>0</v>
      </c>
      <c r="BE230">
        <f>Input!F178</f>
        <v>0</v>
      </c>
    </row>
    <row r="231" spans="2:57" ht="16.8" x14ac:dyDescent="0.4">
      <c r="R231">
        <v>22</v>
      </c>
      <c r="S231" s="73">
        <v>0</v>
      </c>
      <c r="T231">
        <v>0</v>
      </c>
      <c r="U231">
        <v>0</v>
      </c>
      <c r="V231">
        <v>0</v>
      </c>
      <c r="W231">
        <v>0</v>
      </c>
      <c r="X231">
        <v>0</v>
      </c>
      <c r="Y231">
        <v>0</v>
      </c>
      <c r="Z231">
        <v>0</v>
      </c>
      <c r="AA231">
        <v>0</v>
      </c>
      <c r="AB231" s="95">
        <f>IF(R231&lt;=Input!$G$90,$AU$165+'Residential Calculations'!$AC$108,0)</f>
        <v>0</v>
      </c>
      <c r="AC231" s="96">
        <f>IF(R231&lt;=Input!$G$90,$BE$172+'Residential Calculations'!$AD$108,0)</f>
        <v>0</v>
      </c>
      <c r="AD231" s="46">
        <f t="shared" si="96"/>
        <v>0</v>
      </c>
      <c r="AE231" s="46">
        <f>IF(R231&lt;=Input!$G$90,Calculations!AE230*(1+Input!$G$92),0)</f>
        <v>0</v>
      </c>
      <c r="AF231" s="46">
        <f>IF(R231&lt;=Input!$G$90,AF230*(1+Input!$G$92),0)</f>
        <v>0</v>
      </c>
      <c r="AG231" s="46">
        <f>IF(R231&lt;=Input!$G$90,AG230*(1+Input!$G$92),0)</f>
        <v>0</v>
      </c>
      <c r="AH231" s="46">
        <f>IF(R231&lt;=Input!$G$90,AH230*(1+Input!$G$92),0)</f>
        <v>0</v>
      </c>
      <c r="AI231" s="81">
        <f>IF(R231&lt;=Input!$G$90,AI230*(1+Input!$G$92),0)</f>
        <v>0</v>
      </c>
      <c r="AJ231" s="115">
        <f>IF(R231&lt;=Input!$G$90,Calculations!AJ230*(1+Input!$G$92),0)</f>
        <v>0</v>
      </c>
      <c r="AK231" s="119">
        <v>22</v>
      </c>
      <c r="AL231" s="121">
        <f t="shared" si="97"/>
        <v>0</v>
      </c>
      <c r="AM231" s="121">
        <f t="shared" si="98"/>
        <v>0</v>
      </c>
      <c r="AN231" s="115">
        <f t="shared" si="99"/>
        <v>0</v>
      </c>
      <c r="AO231" s="115">
        <f t="shared" si="100"/>
        <v>0</v>
      </c>
      <c r="AP231" s="115">
        <f t="shared" si="101"/>
        <v>0</v>
      </c>
      <c r="AQ231" s="115">
        <f t="shared" si="102"/>
        <v>0</v>
      </c>
      <c r="AR231" s="115">
        <f t="shared" si="103"/>
        <v>0</v>
      </c>
      <c r="AS231" s="115">
        <f t="shared" si="104"/>
        <v>0</v>
      </c>
      <c r="AT231" s="115">
        <f t="shared" si="105"/>
        <v>0</v>
      </c>
      <c r="AU231" s="46">
        <f t="shared" si="92"/>
        <v>0</v>
      </c>
      <c r="AW231" s="88" t="s">
        <v>49</v>
      </c>
      <c r="AX231" s="89">
        <f t="shared" si="93"/>
        <v>0</v>
      </c>
      <c r="AY231" s="89" t="str">
        <f>Input!$H124</f>
        <v xml:space="preserve"> - </v>
      </c>
      <c r="AZ231" s="27">
        <f t="shared" si="91"/>
        <v>0</v>
      </c>
      <c r="BB231" s="264" t="str">
        <f t="shared" si="94"/>
        <v>Year 22</v>
      </c>
      <c r="BD231">
        <f>Input!E179</f>
        <v>0</v>
      </c>
      <c r="BE231">
        <f>Input!F179</f>
        <v>0</v>
      </c>
    </row>
    <row r="232" spans="2:57" ht="16.8" x14ac:dyDescent="0.4">
      <c r="I232" s="46"/>
      <c r="R232">
        <v>23</v>
      </c>
      <c r="S232" s="73">
        <v>0</v>
      </c>
      <c r="T232">
        <v>0</v>
      </c>
      <c r="U232">
        <v>0</v>
      </c>
      <c r="V232">
        <v>0</v>
      </c>
      <c r="W232">
        <v>0</v>
      </c>
      <c r="X232">
        <v>0</v>
      </c>
      <c r="Y232">
        <v>0</v>
      </c>
      <c r="Z232">
        <v>0</v>
      </c>
      <c r="AA232">
        <v>0</v>
      </c>
      <c r="AB232" s="95">
        <f>IF(R232&lt;=Input!$G$90,$AU$165+'Residential Calculations'!$AC$108,0)</f>
        <v>0</v>
      </c>
      <c r="AC232" s="96">
        <f>IF(R232&lt;=Input!$G$90,$BE$172+'Residential Calculations'!$AD$108,0)</f>
        <v>0</v>
      </c>
      <c r="AD232" s="46">
        <f t="shared" si="96"/>
        <v>0</v>
      </c>
      <c r="AE232" s="46">
        <f>IF(R232&lt;=Input!$G$90,Calculations!AE231*(1+Input!$G$92),0)</f>
        <v>0</v>
      </c>
      <c r="AF232" s="46">
        <f>IF(R232&lt;=Input!$G$90,AF231*(1+Input!$G$92),0)</f>
        <v>0</v>
      </c>
      <c r="AG232" s="46">
        <f>IF(R232&lt;=Input!$G$90,AG231*(1+Input!$G$92),0)</f>
        <v>0</v>
      </c>
      <c r="AH232" s="46">
        <f>IF(R232&lt;=Input!$G$90,AH231*(1+Input!$G$92),0)</f>
        <v>0</v>
      </c>
      <c r="AI232" s="81">
        <f>IF(R232&lt;=Input!$G$90,AI231*(1+Input!$G$92),0)</f>
        <v>0</v>
      </c>
      <c r="AJ232" s="115">
        <f>IF(R232&lt;=Input!$G$90,Calculations!AJ231*(1+Input!$G$92),0)</f>
        <v>0</v>
      </c>
      <c r="AK232" s="119">
        <v>23</v>
      </c>
      <c r="AL232" s="121">
        <f t="shared" si="97"/>
        <v>0</v>
      </c>
      <c r="AM232" s="121">
        <f t="shared" si="98"/>
        <v>0</v>
      </c>
      <c r="AN232" s="115">
        <f t="shared" si="99"/>
        <v>0</v>
      </c>
      <c r="AO232" s="115">
        <f t="shared" si="100"/>
        <v>0</v>
      </c>
      <c r="AP232" s="115">
        <f t="shared" si="101"/>
        <v>0</v>
      </c>
      <c r="AQ232" s="115">
        <f t="shared" si="102"/>
        <v>0</v>
      </c>
      <c r="AR232" s="115">
        <f t="shared" si="103"/>
        <v>0</v>
      </c>
      <c r="AS232" s="115">
        <f t="shared" si="104"/>
        <v>0</v>
      </c>
      <c r="AT232" s="115">
        <f t="shared" si="105"/>
        <v>0</v>
      </c>
      <c r="AU232" s="46">
        <f t="shared" si="92"/>
        <v>0</v>
      </c>
      <c r="AW232" s="88" t="s">
        <v>50</v>
      </c>
      <c r="AX232" s="89">
        <f t="shared" si="93"/>
        <v>0</v>
      </c>
      <c r="AY232" s="89" t="str">
        <f>Input!$H125</f>
        <v xml:space="preserve"> - </v>
      </c>
      <c r="AZ232" s="27">
        <f t="shared" si="91"/>
        <v>0</v>
      </c>
      <c r="BB232" s="264" t="str">
        <f t="shared" si="94"/>
        <v>Year 23</v>
      </c>
      <c r="BD232">
        <f>Input!E180</f>
        <v>0</v>
      </c>
      <c r="BE232">
        <f>Input!F180</f>
        <v>0</v>
      </c>
    </row>
    <row r="233" spans="2:57" ht="16.8" x14ac:dyDescent="0.4">
      <c r="R233">
        <v>24</v>
      </c>
      <c r="S233" s="73">
        <v>0</v>
      </c>
      <c r="T233">
        <v>0</v>
      </c>
      <c r="U233">
        <v>0</v>
      </c>
      <c r="V233">
        <v>0</v>
      </c>
      <c r="W233">
        <v>0</v>
      </c>
      <c r="X233">
        <v>0</v>
      </c>
      <c r="Y233">
        <v>0</v>
      </c>
      <c r="Z233">
        <v>0</v>
      </c>
      <c r="AA233">
        <v>0</v>
      </c>
      <c r="AB233" s="95">
        <f>IF(R233&lt;=Input!$G$90,$AU$165+'Residential Calculations'!$AC$108,0)</f>
        <v>0</v>
      </c>
      <c r="AC233" s="96">
        <f>IF(R233&lt;=Input!$G$90,$BE$172+'Residential Calculations'!$AD$108,0)</f>
        <v>0</v>
      </c>
      <c r="AD233" s="46">
        <f t="shared" si="96"/>
        <v>0</v>
      </c>
      <c r="AE233" s="46">
        <f>IF(R233&lt;=Input!$G$90,Calculations!AE232*(1+Input!$G$92),0)</f>
        <v>0</v>
      </c>
      <c r="AF233" s="46">
        <f>IF(R233&lt;=Input!$G$90,AF232*(1+Input!$G$92),0)</f>
        <v>0</v>
      </c>
      <c r="AG233" s="46">
        <f>IF(R233&lt;=Input!$G$90,AG232*(1+Input!$G$92),0)</f>
        <v>0</v>
      </c>
      <c r="AH233" s="46">
        <f>IF(R233&lt;=Input!$G$90,AH232*(1+Input!$G$92),0)</f>
        <v>0</v>
      </c>
      <c r="AI233" s="81">
        <f>IF(R233&lt;=Input!$G$90,AI232*(1+Input!$G$92),0)</f>
        <v>0</v>
      </c>
      <c r="AJ233" s="115">
        <f>IF(R233&lt;=Input!$G$90,Calculations!AJ232*(1+Input!$G$92),0)</f>
        <v>0</v>
      </c>
      <c r="AK233" s="119">
        <v>24</v>
      </c>
      <c r="AL233" s="121">
        <f t="shared" si="97"/>
        <v>0</v>
      </c>
      <c r="AM233" s="121">
        <f t="shared" si="98"/>
        <v>0</v>
      </c>
      <c r="AN233" s="115">
        <f t="shared" si="99"/>
        <v>0</v>
      </c>
      <c r="AO233" s="115">
        <f t="shared" si="100"/>
        <v>0</v>
      </c>
      <c r="AP233" s="115">
        <f t="shared" si="101"/>
        <v>0</v>
      </c>
      <c r="AQ233" s="115">
        <f t="shared" si="102"/>
        <v>0</v>
      </c>
      <c r="AR233" s="115">
        <f t="shared" si="103"/>
        <v>0</v>
      </c>
      <c r="AS233" s="115">
        <f t="shared" si="104"/>
        <v>0</v>
      </c>
      <c r="AT233" s="115">
        <f t="shared" si="105"/>
        <v>0</v>
      </c>
      <c r="AU233" s="46">
        <f t="shared" si="92"/>
        <v>0</v>
      </c>
      <c r="AW233" s="88" t="s">
        <v>51</v>
      </c>
      <c r="AX233" s="89">
        <f t="shared" si="93"/>
        <v>0</v>
      </c>
      <c r="AY233" s="89" t="str">
        <f>Input!$H126</f>
        <v xml:space="preserve"> - </v>
      </c>
      <c r="AZ233" s="27">
        <f t="shared" si="91"/>
        <v>0</v>
      </c>
      <c r="BB233" s="264" t="str">
        <f t="shared" si="94"/>
        <v>Year 24</v>
      </c>
      <c r="BD233">
        <f>Input!E181</f>
        <v>0</v>
      </c>
      <c r="BE233">
        <f>Input!F181</f>
        <v>0</v>
      </c>
    </row>
    <row r="234" spans="2:57" ht="16.8" x14ac:dyDescent="0.4">
      <c r="R234">
        <v>25</v>
      </c>
      <c r="S234" s="73">
        <v>0</v>
      </c>
      <c r="T234">
        <v>0</v>
      </c>
      <c r="U234">
        <v>0</v>
      </c>
      <c r="V234">
        <v>0</v>
      </c>
      <c r="W234">
        <v>0</v>
      </c>
      <c r="X234">
        <v>0</v>
      </c>
      <c r="Y234">
        <v>0</v>
      </c>
      <c r="Z234">
        <v>0</v>
      </c>
      <c r="AA234">
        <v>0</v>
      </c>
      <c r="AB234" s="95">
        <f>IF(R234&lt;=Input!$G$90,$AU$165+'Residential Calculations'!$AC$108,0)</f>
        <v>0</v>
      </c>
      <c r="AC234" s="96">
        <f>IF(R234&lt;=Input!$G$90,$BE$172+'Residential Calculations'!$AD$108,0)</f>
        <v>0</v>
      </c>
      <c r="AD234" s="46">
        <f t="shared" si="96"/>
        <v>0</v>
      </c>
      <c r="AE234" s="46">
        <f>IF(R234&lt;=Input!$G$90,Calculations!AE233*(1+Input!$G$92),0)</f>
        <v>0</v>
      </c>
      <c r="AF234" s="46">
        <f>IF(R234&lt;=Input!$G$90,AF233*(1+Input!$G$92),0)</f>
        <v>0</v>
      </c>
      <c r="AG234" s="46">
        <f>IF(R234&lt;=Input!$G$90,AG233*(1+Input!$G$92),0)</f>
        <v>0</v>
      </c>
      <c r="AH234" s="46">
        <f>IF(R234&lt;=Input!$G$90,AH233*(1+Input!$G$92),0)</f>
        <v>0</v>
      </c>
      <c r="AI234" s="81">
        <f>IF(R234&lt;=Input!$G$90,AI233*(1+Input!$G$92),0)</f>
        <v>0</v>
      </c>
      <c r="AJ234" s="115">
        <f>IF(R234&lt;=Input!$G$90,Calculations!AJ233*(1+Input!$G$92),0)</f>
        <v>0</v>
      </c>
      <c r="AK234" s="119">
        <v>25</v>
      </c>
      <c r="AL234" s="121">
        <f t="shared" si="97"/>
        <v>0</v>
      </c>
      <c r="AM234" s="121">
        <f t="shared" si="98"/>
        <v>0</v>
      </c>
      <c r="AN234" s="115">
        <f t="shared" si="99"/>
        <v>0</v>
      </c>
      <c r="AO234" s="115">
        <f t="shared" si="100"/>
        <v>0</v>
      </c>
      <c r="AP234" s="115">
        <f t="shared" si="101"/>
        <v>0</v>
      </c>
      <c r="AQ234" s="115">
        <f t="shared" si="102"/>
        <v>0</v>
      </c>
      <c r="AR234" s="115">
        <f t="shared" si="103"/>
        <v>0</v>
      </c>
      <c r="AS234" s="115">
        <f t="shared" si="104"/>
        <v>0</v>
      </c>
      <c r="AT234" s="115">
        <f t="shared" si="105"/>
        <v>0</v>
      </c>
      <c r="AU234" s="46">
        <f t="shared" si="92"/>
        <v>0</v>
      </c>
      <c r="AW234" s="88" t="s">
        <v>52</v>
      </c>
      <c r="AX234" s="89">
        <f t="shared" si="93"/>
        <v>0</v>
      </c>
      <c r="AY234" s="89" t="str">
        <f>Input!$H127</f>
        <v xml:space="preserve"> - </v>
      </c>
      <c r="AZ234" s="27">
        <f t="shared" si="91"/>
        <v>0</v>
      </c>
      <c r="BB234" s="264" t="str">
        <f t="shared" si="94"/>
        <v>Year 25</v>
      </c>
      <c r="BD234">
        <f>Input!E182</f>
        <v>0</v>
      </c>
      <c r="BE234">
        <f>Input!F182</f>
        <v>0</v>
      </c>
    </row>
    <row r="235" spans="2:57" ht="16.8" x14ac:dyDescent="0.4">
      <c r="B235" s="100" t="s">
        <v>1265</v>
      </c>
      <c r="C235" s="100" t="s">
        <v>1067</v>
      </c>
      <c r="D235" s="100" t="s">
        <v>1068</v>
      </c>
      <c r="R235">
        <v>26</v>
      </c>
      <c r="S235" s="73">
        <v>0</v>
      </c>
      <c r="T235">
        <v>0</v>
      </c>
      <c r="U235">
        <v>0</v>
      </c>
      <c r="V235">
        <v>0</v>
      </c>
      <c r="W235">
        <v>0</v>
      </c>
      <c r="X235">
        <v>0</v>
      </c>
      <c r="Y235">
        <v>0</v>
      </c>
      <c r="Z235">
        <v>0</v>
      </c>
      <c r="AA235">
        <v>0</v>
      </c>
      <c r="AB235" s="95">
        <f>IF(R235&lt;=Input!$G$90,$AU$165+'Residential Calculations'!$AC$108,0)</f>
        <v>0</v>
      </c>
      <c r="AC235" s="96">
        <f>IF(R235&lt;=Input!$G$90,$BE$172+'Residential Calculations'!$AD$108,0)</f>
        <v>0</v>
      </c>
      <c r="AD235" s="46">
        <f t="shared" si="96"/>
        <v>0</v>
      </c>
      <c r="AE235" s="46">
        <f>IF(R235&lt;=Input!$G$90,Calculations!AE234*(1+Input!$G$92),0)</f>
        <v>0</v>
      </c>
      <c r="AF235" s="46">
        <f>IF(R235&lt;=Input!$G$90,AF234*(1+Input!$G$92),0)</f>
        <v>0</v>
      </c>
      <c r="AG235" s="46">
        <f>IF(R235&lt;=Input!$G$90,AG234*(1+Input!$G$92),0)</f>
        <v>0</v>
      </c>
      <c r="AH235" s="46">
        <f>IF(R235&lt;=Input!$G$90,AH234*(1+Input!$G$92),0)</f>
        <v>0</v>
      </c>
      <c r="AI235" s="81">
        <f>IF(R235&lt;=Input!$G$90,AI234*(1+Input!$G$92),0)</f>
        <v>0</v>
      </c>
      <c r="AJ235" s="115">
        <f>IF(R235&lt;=Input!$G$90,Calculations!AJ234*(1+Input!$G$92),0)</f>
        <v>0</v>
      </c>
      <c r="AK235" s="119">
        <v>26</v>
      </c>
      <c r="AL235" s="121">
        <f t="shared" si="97"/>
        <v>0</v>
      </c>
      <c r="AM235" s="121">
        <f t="shared" si="98"/>
        <v>0</v>
      </c>
      <c r="AN235" s="115">
        <f t="shared" si="99"/>
        <v>0</v>
      </c>
      <c r="AO235" s="115">
        <f t="shared" si="100"/>
        <v>0</v>
      </c>
      <c r="AP235" s="115">
        <f t="shared" si="101"/>
        <v>0</v>
      </c>
      <c r="AQ235" s="115">
        <f t="shared" si="102"/>
        <v>0</v>
      </c>
      <c r="AR235" s="115">
        <f t="shared" si="103"/>
        <v>0</v>
      </c>
      <c r="AS235" s="115">
        <f t="shared" si="104"/>
        <v>0</v>
      </c>
      <c r="AT235" s="115">
        <f t="shared" si="105"/>
        <v>0</v>
      </c>
      <c r="AU235" s="46">
        <f t="shared" si="92"/>
        <v>0</v>
      </c>
      <c r="AW235" s="88" t="s">
        <v>53</v>
      </c>
      <c r="AX235" s="89">
        <f t="shared" si="93"/>
        <v>0</v>
      </c>
      <c r="AY235" s="89" t="str">
        <f>Input!$H128</f>
        <v xml:space="preserve"> - </v>
      </c>
      <c r="AZ235" s="27">
        <f t="shared" si="91"/>
        <v>0</v>
      </c>
      <c r="BB235" s="264" t="str">
        <f t="shared" si="94"/>
        <v>Year 26</v>
      </c>
      <c r="BD235">
        <f>Input!E183</f>
        <v>0</v>
      </c>
      <c r="BE235">
        <f>Input!F183</f>
        <v>0</v>
      </c>
    </row>
    <row r="236" spans="2:57" ht="16.8" x14ac:dyDescent="0.4">
      <c r="B236" t="s">
        <v>1264</v>
      </c>
      <c r="C236" s="57" t="e">
        <f>'Residential Calculations'!$J$58</f>
        <v>#N/A</v>
      </c>
      <c r="D236" s="57" t="e">
        <f>C236</f>
        <v>#N/A</v>
      </c>
      <c r="R236">
        <v>27</v>
      </c>
      <c r="S236" s="73">
        <v>0</v>
      </c>
      <c r="T236">
        <v>0</v>
      </c>
      <c r="U236">
        <v>0</v>
      </c>
      <c r="V236">
        <v>0</v>
      </c>
      <c r="W236">
        <v>0</v>
      </c>
      <c r="X236">
        <v>0</v>
      </c>
      <c r="Y236">
        <v>0</v>
      </c>
      <c r="Z236">
        <v>0</v>
      </c>
      <c r="AA236">
        <v>0</v>
      </c>
      <c r="AB236" s="95">
        <f>IF(R236&lt;=Input!$G$90,$AU$165+'Residential Calculations'!$AC$108,0)</f>
        <v>0</v>
      </c>
      <c r="AC236" s="96">
        <f>IF(R236&lt;=Input!$G$90,$BE$172+'Residential Calculations'!$AD$108,0)</f>
        <v>0</v>
      </c>
      <c r="AD236" s="46">
        <f t="shared" si="96"/>
        <v>0</v>
      </c>
      <c r="AE236" s="46">
        <f>IF(R236&lt;=Input!$G$90,Calculations!AE235*(1+Input!$G$92),0)</f>
        <v>0</v>
      </c>
      <c r="AF236" s="46">
        <f>IF(R236&lt;=Input!$G$90,AF235*(1+Input!$G$92),0)</f>
        <v>0</v>
      </c>
      <c r="AG236" s="46">
        <f>IF(R236&lt;=Input!$G$90,AG235*(1+Input!$G$92),0)</f>
        <v>0</v>
      </c>
      <c r="AH236" s="46">
        <f>IF(R236&lt;=Input!$G$90,AH235*(1+Input!$G$92),0)</f>
        <v>0</v>
      </c>
      <c r="AI236" s="81">
        <f>IF(R236&lt;=Input!$G$90,AI235*(1+Input!$G$92),0)</f>
        <v>0</v>
      </c>
      <c r="AJ236" s="115">
        <f>IF(R236&lt;=Input!$G$90,Calculations!AJ235*(1+Input!$G$92),0)</f>
        <v>0</v>
      </c>
      <c r="AK236" s="119">
        <v>27</v>
      </c>
      <c r="AL236" s="121">
        <f t="shared" si="97"/>
        <v>0</v>
      </c>
      <c r="AM236" s="121">
        <f t="shared" si="98"/>
        <v>0</v>
      </c>
      <c r="AN236" s="115">
        <f t="shared" si="99"/>
        <v>0</v>
      </c>
      <c r="AO236" s="115">
        <f t="shared" si="100"/>
        <v>0</v>
      </c>
      <c r="AP236" s="115">
        <f t="shared" si="101"/>
        <v>0</v>
      </c>
      <c r="AQ236" s="115">
        <f t="shared" si="102"/>
        <v>0</v>
      </c>
      <c r="AR236" s="115">
        <f t="shared" si="103"/>
        <v>0</v>
      </c>
      <c r="AS236" s="115">
        <f t="shared" si="104"/>
        <v>0</v>
      </c>
      <c r="AT236" s="115">
        <f t="shared" si="105"/>
        <v>0</v>
      </c>
      <c r="AU236" s="46">
        <f t="shared" si="92"/>
        <v>0</v>
      </c>
      <c r="AW236" s="88" t="s">
        <v>54</v>
      </c>
      <c r="AX236" s="89">
        <f t="shared" si="93"/>
        <v>0</v>
      </c>
      <c r="AY236" s="89" t="str">
        <f>Input!$H129</f>
        <v xml:space="preserve"> - </v>
      </c>
      <c r="AZ236" s="27">
        <f t="shared" si="91"/>
        <v>0</v>
      </c>
      <c r="BB236" s="264" t="str">
        <f t="shared" si="94"/>
        <v>Year 27</v>
      </c>
      <c r="BD236">
        <f>Input!E184</f>
        <v>0</v>
      </c>
      <c r="BE236">
        <f>Input!F184</f>
        <v>0</v>
      </c>
    </row>
    <row r="237" spans="2:57" ht="16.8" x14ac:dyDescent="0.4">
      <c r="B237" t="s">
        <v>1069</v>
      </c>
      <c r="C237" s="98">
        <v>0.7</v>
      </c>
      <c r="D237" s="98">
        <v>0.7</v>
      </c>
      <c r="R237">
        <v>28</v>
      </c>
      <c r="S237" s="73">
        <v>0</v>
      </c>
      <c r="T237">
        <v>0</v>
      </c>
      <c r="U237">
        <v>0</v>
      </c>
      <c r="V237">
        <v>0</v>
      </c>
      <c r="W237">
        <v>0</v>
      </c>
      <c r="X237">
        <v>0</v>
      </c>
      <c r="Y237">
        <v>0</v>
      </c>
      <c r="Z237">
        <v>0</v>
      </c>
      <c r="AA237">
        <v>0</v>
      </c>
      <c r="AB237" s="95">
        <f>IF(R237&lt;=Input!$G$90,$AU$165+'Residential Calculations'!$AC$108,0)</f>
        <v>0</v>
      </c>
      <c r="AC237" s="96">
        <f>IF(R237&lt;=Input!$G$90,$BE$172+'Residential Calculations'!$AD$108,0)</f>
        <v>0</v>
      </c>
      <c r="AD237" s="46">
        <f t="shared" si="96"/>
        <v>0</v>
      </c>
      <c r="AE237" s="46">
        <f>IF(R237&lt;=Input!$G$90,Calculations!AE236*(1+Input!$G$92),0)</f>
        <v>0</v>
      </c>
      <c r="AF237" s="46">
        <f>IF(R237&lt;=Input!$G$90,AF236*(1+Input!$G$92),0)</f>
        <v>0</v>
      </c>
      <c r="AG237" s="46">
        <f>IF(R237&lt;=Input!$G$90,AG236*(1+Input!$G$92),0)</f>
        <v>0</v>
      </c>
      <c r="AH237" s="46">
        <f>IF(R237&lt;=Input!$G$90,AH236*(1+Input!$G$92),0)</f>
        <v>0</v>
      </c>
      <c r="AI237" s="81">
        <f>IF(R237&lt;=Input!$G$90,AI236*(1+Input!$G$92),0)</f>
        <v>0</v>
      </c>
      <c r="AJ237" s="115">
        <f>IF(R237&lt;=Input!$G$90,Calculations!AJ236*(1+Input!$G$92),0)</f>
        <v>0</v>
      </c>
      <c r="AK237" s="119">
        <v>28</v>
      </c>
      <c r="AL237" s="121">
        <f t="shared" si="97"/>
        <v>0</v>
      </c>
      <c r="AM237" s="121">
        <f t="shared" si="98"/>
        <v>0</v>
      </c>
      <c r="AN237" s="115">
        <f t="shared" si="99"/>
        <v>0</v>
      </c>
      <c r="AO237" s="115">
        <f t="shared" si="100"/>
        <v>0</v>
      </c>
      <c r="AP237" s="115">
        <f t="shared" si="101"/>
        <v>0</v>
      </c>
      <c r="AQ237" s="115">
        <f t="shared" si="102"/>
        <v>0</v>
      </c>
      <c r="AR237" s="115">
        <f t="shared" si="103"/>
        <v>0</v>
      </c>
      <c r="AS237" s="115">
        <f t="shared" si="104"/>
        <v>0</v>
      </c>
      <c r="AT237" s="115">
        <f t="shared" si="105"/>
        <v>0</v>
      </c>
      <c r="AU237" s="46">
        <f t="shared" si="92"/>
        <v>0</v>
      </c>
      <c r="AW237" s="88" t="s">
        <v>55</v>
      </c>
      <c r="AX237" s="89">
        <f t="shared" si="93"/>
        <v>0</v>
      </c>
      <c r="AY237" s="89" t="str">
        <f>Input!$H130</f>
        <v xml:space="preserve"> - </v>
      </c>
      <c r="AZ237" s="27">
        <f t="shared" si="91"/>
        <v>0</v>
      </c>
      <c r="BB237" s="264" t="str">
        <f t="shared" si="94"/>
        <v>Year 28</v>
      </c>
      <c r="BD237">
        <f>Input!E185</f>
        <v>0</v>
      </c>
      <c r="BE237">
        <f>Input!F185</f>
        <v>0</v>
      </c>
    </row>
    <row r="238" spans="2:57" ht="16.8" x14ac:dyDescent="0.4">
      <c r="B238" t="s">
        <v>1070</v>
      </c>
      <c r="C238" s="57" t="e">
        <f>C236*C237</f>
        <v>#N/A</v>
      </c>
      <c r="D238" s="57" t="e">
        <f>D236*D237</f>
        <v>#N/A</v>
      </c>
      <c r="R238">
        <v>29</v>
      </c>
      <c r="S238" s="73">
        <v>0</v>
      </c>
      <c r="T238">
        <v>0</v>
      </c>
      <c r="U238">
        <v>0</v>
      </c>
      <c r="V238">
        <v>0</v>
      </c>
      <c r="W238">
        <v>0</v>
      </c>
      <c r="X238">
        <v>0</v>
      </c>
      <c r="Y238">
        <v>0</v>
      </c>
      <c r="Z238">
        <v>0</v>
      </c>
      <c r="AA238">
        <v>0</v>
      </c>
      <c r="AB238" s="95">
        <f>IF(R238&lt;=Input!$G$90,$AU$165+'Residential Calculations'!$AC$108,0)</f>
        <v>0</v>
      </c>
      <c r="AC238" s="96">
        <f>IF(R238&lt;=Input!$G$90,$BE$172+'Residential Calculations'!$AD$108,0)</f>
        <v>0</v>
      </c>
      <c r="AD238" s="46">
        <f t="shared" si="96"/>
        <v>0</v>
      </c>
      <c r="AE238" s="46">
        <f>IF(R238&lt;=Input!$G$90,Calculations!AE237*(1+Input!$G$92),0)</f>
        <v>0</v>
      </c>
      <c r="AF238" s="46">
        <f>IF(R238&lt;=Input!$G$90,AF237*(1+Input!$G$92),0)</f>
        <v>0</v>
      </c>
      <c r="AG238" s="46">
        <f>IF(R238&lt;=Input!$G$90,AG237*(1+Input!$G$92),0)</f>
        <v>0</v>
      </c>
      <c r="AH238" s="46">
        <f>IF(R238&lt;=Input!$G$90,AH237*(1+Input!$G$92),0)</f>
        <v>0</v>
      </c>
      <c r="AI238" s="81">
        <f>IF(R238&lt;=Input!$G$90,AI237*(1+Input!$G$92),0)</f>
        <v>0</v>
      </c>
      <c r="AJ238" s="115">
        <f>IF(R238&lt;=Input!$G$90,Calculations!AJ237*(1+Input!$G$92),0)</f>
        <v>0</v>
      </c>
      <c r="AK238" s="119">
        <v>29</v>
      </c>
      <c r="AL238" s="121">
        <f t="shared" si="97"/>
        <v>0</v>
      </c>
      <c r="AM238" s="121">
        <f t="shared" si="98"/>
        <v>0</v>
      </c>
      <c r="AN238" s="115">
        <f t="shared" si="99"/>
        <v>0</v>
      </c>
      <c r="AO238" s="115">
        <f t="shared" si="100"/>
        <v>0</v>
      </c>
      <c r="AP238" s="115">
        <f t="shared" si="101"/>
        <v>0</v>
      </c>
      <c r="AQ238" s="115">
        <f t="shared" si="102"/>
        <v>0</v>
      </c>
      <c r="AR238" s="115">
        <f t="shared" si="103"/>
        <v>0</v>
      </c>
      <c r="AS238" s="115">
        <f t="shared" si="104"/>
        <v>0</v>
      </c>
      <c r="AT238" s="115">
        <f t="shared" si="105"/>
        <v>0</v>
      </c>
      <c r="AU238" s="46">
        <f t="shared" si="92"/>
        <v>0</v>
      </c>
      <c r="AW238" s="88" t="s">
        <v>56</v>
      </c>
      <c r="AX238" s="89">
        <f t="shared" si="93"/>
        <v>0</v>
      </c>
      <c r="AY238" s="89" t="str">
        <f>Input!$H131</f>
        <v xml:space="preserve"> - </v>
      </c>
      <c r="AZ238" s="27">
        <f t="shared" si="91"/>
        <v>0</v>
      </c>
      <c r="BB238" s="264" t="str">
        <f t="shared" si="94"/>
        <v>Year 29</v>
      </c>
      <c r="BD238">
        <f>Input!E186</f>
        <v>0</v>
      </c>
      <c r="BE238">
        <f>Input!F186</f>
        <v>0</v>
      </c>
    </row>
    <row r="239" spans="2:57" ht="16.8" x14ac:dyDescent="0.4">
      <c r="B239" t="s">
        <v>1028</v>
      </c>
      <c r="C239" s="98">
        <v>0.25</v>
      </c>
      <c r="D239" s="98">
        <v>0.25</v>
      </c>
      <c r="R239">
        <v>30</v>
      </c>
      <c r="S239" s="73">
        <v>0</v>
      </c>
      <c r="T239">
        <v>0</v>
      </c>
      <c r="U239">
        <v>0</v>
      </c>
      <c r="V239">
        <v>0</v>
      </c>
      <c r="W239">
        <v>0</v>
      </c>
      <c r="X239">
        <v>0</v>
      </c>
      <c r="Y239">
        <v>0</v>
      </c>
      <c r="Z239">
        <v>0</v>
      </c>
      <c r="AA239">
        <v>0</v>
      </c>
      <c r="AB239" s="95">
        <f>IF(R239&lt;=Input!$G$90,$AU$165+'Residential Calculations'!$AC$108,0)</f>
        <v>0</v>
      </c>
      <c r="AC239" s="96">
        <f>IF(R239&lt;=Input!$G$90,$BE$172+'Residential Calculations'!$AD$108,0)</f>
        <v>0</v>
      </c>
      <c r="AD239" s="46">
        <f t="shared" si="96"/>
        <v>0</v>
      </c>
      <c r="AE239" s="46">
        <f>IF(R239&lt;=Input!$G$90,Calculations!AE238*(1+Input!$G$92),0)</f>
        <v>0</v>
      </c>
      <c r="AF239" s="46">
        <f>IF(R239&lt;=Input!$G$90,AF238*(1+Input!$G$92),0)</f>
        <v>0</v>
      </c>
      <c r="AG239" s="46">
        <f>IF(R239&lt;=Input!$G$90,AG238*(1+Input!$G$92),0)</f>
        <v>0</v>
      </c>
      <c r="AH239" s="46">
        <f>IF(R239&lt;=Input!$G$90,AH238*(1+Input!$G$92),0)</f>
        <v>0</v>
      </c>
      <c r="AI239" s="81">
        <f>IF(R239&lt;=Input!$G$90,AI238*(1+Input!$G$92),0)</f>
        <v>0</v>
      </c>
      <c r="AJ239" s="115">
        <f>IF(R239&lt;=Input!$G$90,Calculations!AJ238*(1+Input!$G$92),0)</f>
        <v>0</v>
      </c>
      <c r="AK239" s="119">
        <v>30</v>
      </c>
      <c r="AL239" s="121">
        <f t="shared" si="97"/>
        <v>0</v>
      </c>
      <c r="AM239" s="121">
        <f t="shared" si="98"/>
        <v>0</v>
      </c>
      <c r="AN239" s="115">
        <f t="shared" si="99"/>
        <v>0</v>
      </c>
      <c r="AO239" s="115">
        <f t="shared" si="100"/>
        <v>0</v>
      </c>
      <c r="AP239" s="115">
        <f t="shared" si="101"/>
        <v>0</v>
      </c>
      <c r="AQ239" s="115">
        <f t="shared" si="102"/>
        <v>0</v>
      </c>
      <c r="AR239" s="115">
        <f t="shared" si="103"/>
        <v>0</v>
      </c>
      <c r="AS239" s="115">
        <f t="shared" si="104"/>
        <v>0</v>
      </c>
      <c r="AT239" s="115">
        <f t="shared" si="105"/>
        <v>0</v>
      </c>
      <c r="AU239" s="46">
        <f t="shared" si="92"/>
        <v>0</v>
      </c>
      <c r="AW239" s="88" t="s">
        <v>57</v>
      </c>
      <c r="AX239" s="89">
        <f t="shared" si="93"/>
        <v>0</v>
      </c>
      <c r="AY239" s="89" t="str">
        <f>Input!$H132</f>
        <v xml:space="preserve"> - </v>
      </c>
      <c r="AZ239" s="27">
        <f t="shared" si="91"/>
        <v>0</v>
      </c>
      <c r="BB239" s="264" t="str">
        <f t="shared" si="94"/>
        <v>Year 30</v>
      </c>
      <c r="BD239">
        <f>Input!E187</f>
        <v>0</v>
      </c>
      <c r="BE239">
        <f>Input!F187</f>
        <v>0</v>
      </c>
    </row>
    <row r="240" spans="2:57" ht="16.8" x14ac:dyDescent="0.4">
      <c r="B240" t="s">
        <v>1031</v>
      </c>
      <c r="C240" s="57" t="e">
        <f>C238*C239</f>
        <v>#N/A</v>
      </c>
      <c r="D240" s="57" t="e">
        <f>D238*D239</f>
        <v>#N/A</v>
      </c>
      <c r="R240">
        <v>31</v>
      </c>
      <c r="S240" s="73">
        <v>0</v>
      </c>
      <c r="T240">
        <v>0</v>
      </c>
      <c r="U240">
        <v>0</v>
      </c>
      <c r="V240">
        <v>0</v>
      </c>
      <c r="W240">
        <v>0</v>
      </c>
      <c r="X240">
        <v>0</v>
      </c>
      <c r="Y240">
        <v>0</v>
      </c>
      <c r="Z240">
        <v>0</v>
      </c>
      <c r="AA240">
        <v>0</v>
      </c>
      <c r="AB240" s="95">
        <f>IF(R240&lt;=Input!$G$90,$AU$165+'Residential Calculations'!$AC$108,0)</f>
        <v>0</v>
      </c>
      <c r="AC240" s="96">
        <f>IF(R240&lt;=Input!$G$90,$BE$172+'Residential Calculations'!$AD$108,0)</f>
        <v>0</v>
      </c>
      <c r="AD240" s="46">
        <f t="shared" si="96"/>
        <v>0</v>
      </c>
      <c r="AE240" s="46">
        <f>IF(R240&lt;=Input!$G$90,Calculations!AE239*(1+Input!$G$92),0)</f>
        <v>0</v>
      </c>
      <c r="AF240" s="46">
        <f>IF(R240&lt;=Input!$G$90,AF239*(1+Input!$G$92),0)</f>
        <v>0</v>
      </c>
      <c r="AG240" s="46">
        <f>IF(R240&lt;=Input!$G$90,AG239*(1+Input!$G$92),0)</f>
        <v>0</v>
      </c>
      <c r="AH240" s="46">
        <f>IF(R240&lt;=Input!$G$90,AH239*(1+Input!$G$92),0)</f>
        <v>0</v>
      </c>
      <c r="AI240" s="81">
        <f>IF(R240&lt;=Input!$G$90,AI239*(1+Input!$G$92),0)</f>
        <v>0</v>
      </c>
      <c r="AJ240" s="115">
        <f>IF(R240&lt;=Input!$G$90,Calculations!AJ239*(1+Input!$G$92),0)</f>
        <v>0</v>
      </c>
      <c r="AK240" s="119">
        <v>31</v>
      </c>
      <c r="AL240" s="121">
        <f t="shared" si="97"/>
        <v>0</v>
      </c>
      <c r="AM240" s="121">
        <f t="shared" si="98"/>
        <v>0</v>
      </c>
      <c r="AN240" s="115">
        <f t="shared" si="99"/>
        <v>0</v>
      </c>
      <c r="AO240" s="115">
        <f t="shared" si="100"/>
        <v>0</v>
      </c>
      <c r="AP240" s="115">
        <f t="shared" si="101"/>
        <v>0</v>
      </c>
      <c r="AQ240" s="115">
        <f t="shared" si="102"/>
        <v>0</v>
      </c>
      <c r="AR240" s="115">
        <f t="shared" si="103"/>
        <v>0</v>
      </c>
      <c r="AS240" s="115">
        <f t="shared" si="104"/>
        <v>0</v>
      </c>
      <c r="AT240" s="115">
        <f t="shared" si="105"/>
        <v>0</v>
      </c>
      <c r="AU240" s="46">
        <f t="shared" si="92"/>
        <v>0</v>
      </c>
      <c r="AW240" s="88" t="s">
        <v>1036</v>
      </c>
      <c r="AX240" s="89">
        <f t="shared" si="93"/>
        <v>0</v>
      </c>
      <c r="AY240" s="89" t="str">
        <f>Input!$H133</f>
        <v xml:space="preserve"> - </v>
      </c>
      <c r="AZ240" s="27">
        <f t="shared" si="91"/>
        <v>0</v>
      </c>
      <c r="BB240" s="264" t="str">
        <f t="shared" si="94"/>
        <v>Year 31</v>
      </c>
      <c r="BD240">
        <f>Input!E188</f>
        <v>0</v>
      </c>
      <c r="BE240">
        <f>Input!F188</f>
        <v>0</v>
      </c>
    </row>
    <row r="241" spans="2:57" ht="16.8" x14ac:dyDescent="0.4">
      <c r="B241" t="s">
        <v>1071</v>
      </c>
      <c r="C241" s="99">
        <f>C229</f>
        <v>0.04</v>
      </c>
      <c r="D241" s="99">
        <f>D229</f>
        <v>0.04</v>
      </c>
      <c r="R241">
        <v>32</v>
      </c>
      <c r="S241" s="73">
        <v>0</v>
      </c>
      <c r="T241">
        <v>0</v>
      </c>
      <c r="U241">
        <v>0</v>
      </c>
      <c r="V241">
        <v>0</v>
      </c>
      <c r="W241">
        <v>0</v>
      </c>
      <c r="X241">
        <v>0</v>
      </c>
      <c r="Y241">
        <v>0</v>
      </c>
      <c r="Z241">
        <v>0</v>
      </c>
      <c r="AA241">
        <v>0</v>
      </c>
      <c r="AB241" s="95">
        <f>IF(R241&lt;=Input!$G$90,$AU$165+'Residential Calculations'!$AC$108,0)</f>
        <v>0</v>
      </c>
      <c r="AC241" s="96">
        <f>IF(R241&lt;=Input!$G$90,$BE$172+'Residential Calculations'!$AD$108,0)</f>
        <v>0</v>
      </c>
      <c r="AD241" s="46">
        <f t="shared" si="96"/>
        <v>0</v>
      </c>
      <c r="AE241" s="46">
        <f>IF(R241&lt;=Input!$G$90,Calculations!AE240*(1+Input!$G$92),0)</f>
        <v>0</v>
      </c>
      <c r="AF241" s="46">
        <f>IF(R241&lt;=Input!$G$90,AF240*(1+Input!$G$92),0)</f>
        <v>0</v>
      </c>
      <c r="AG241" s="46">
        <f>IF(R241&lt;=Input!$G$90,AG240*(1+Input!$G$92),0)</f>
        <v>0</v>
      </c>
      <c r="AH241" s="46">
        <f>IF(R241&lt;=Input!$G$90,AH240*(1+Input!$G$92),0)</f>
        <v>0</v>
      </c>
      <c r="AI241" s="81">
        <f>IF(R241&lt;=Input!$G$90,AI240*(1+Input!$G$92),0)</f>
        <v>0</v>
      </c>
      <c r="AJ241" s="115">
        <f>IF(R241&lt;=Input!$G$90,Calculations!AJ240*(1+Input!$G$92),0)</f>
        <v>0</v>
      </c>
      <c r="AK241" s="119">
        <v>32</v>
      </c>
      <c r="AL241" s="121">
        <f t="shared" si="97"/>
        <v>0</v>
      </c>
      <c r="AM241" s="121">
        <f t="shared" si="98"/>
        <v>0</v>
      </c>
      <c r="AN241" s="115">
        <f t="shared" si="99"/>
        <v>0</v>
      </c>
      <c r="AO241" s="115">
        <f t="shared" si="100"/>
        <v>0</v>
      </c>
      <c r="AP241" s="115">
        <f t="shared" si="101"/>
        <v>0</v>
      </c>
      <c r="AQ241" s="115">
        <f t="shared" si="102"/>
        <v>0</v>
      </c>
      <c r="AR241" s="115">
        <f t="shared" si="103"/>
        <v>0</v>
      </c>
      <c r="AS241" s="115">
        <f t="shared" si="104"/>
        <v>0</v>
      </c>
      <c r="AT241" s="115">
        <f t="shared" si="105"/>
        <v>0</v>
      </c>
      <c r="AU241" s="46">
        <f t="shared" si="92"/>
        <v>0</v>
      </c>
      <c r="AW241" s="88" t="s">
        <v>1037</v>
      </c>
      <c r="AX241" s="89">
        <f t="shared" si="93"/>
        <v>0</v>
      </c>
      <c r="AY241" s="89" t="str">
        <f>Input!$H134</f>
        <v xml:space="preserve"> - </v>
      </c>
      <c r="AZ241" s="27">
        <f t="shared" si="91"/>
        <v>0</v>
      </c>
      <c r="BB241" s="264" t="str">
        <f t="shared" si="94"/>
        <v>Year 32</v>
      </c>
      <c r="BD241">
        <f>Input!E189</f>
        <v>0</v>
      </c>
      <c r="BE241">
        <f>Input!F189</f>
        <v>0</v>
      </c>
    </row>
    <row r="242" spans="2:57" ht="16.8" x14ac:dyDescent="0.4">
      <c r="B242" t="s">
        <v>1072</v>
      </c>
      <c r="C242" s="57" t="e">
        <f>C240*C241</f>
        <v>#N/A</v>
      </c>
      <c r="D242" s="112" t="e">
        <f>D240*D241</f>
        <v>#N/A</v>
      </c>
      <c r="R242">
        <v>33</v>
      </c>
      <c r="S242" s="73">
        <v>0</v>
      </c>
      <c r="T242">
        <v>0</v>
      </c>
      <c r="U242">
        <v>0</v>
      </c>
      <c r="V242">
        <v>0</v>
      </c>
      <c r="W242">
        <v>0</v>
      </c>
      <c r="X242">
        <v>0</v>
      </c>
      <c r="Y242">
        <v>0</v>
      </c>
      <c r="Z242">
        <v>0</v>
      </c>
      <c r="AA242">
        <v>0</v>
      </c>
      <c r="AB242" s="95">
        <f>IF(R242&lt;=Input!$G$90,$AU$165+'Residential Calculations'!$AC$108,0)</f>
        <v>0</v>
      </c>
      <c r="AC242" s="96">
        <f>IF(R242&lt;=Input!$G$90,$BE$172+'Residential Calculations'!$AD$108,0)</f>
        <v>0</v>
      </c>
      <c r="AD242" s="46">
        <f t="shared" si="96"/>
        <v>0</v>
      </c>
      <c r="AE242" s="46">
        <f>IF(R242&lt;=Input!$G$90,Calculations!AE241*(1+Input!$G$92),0)</f>
        <v>0</v>
      </c>
      <c r="AF242" s="46">
        <f>IF(R242&lt;=Input!$G$90,AF241*(1+Input!$G$92),0)</f>
        <v>0</v>
      </c>
      <c r="AG242" s="46">
        <f>IF(R242&lt;=Input!$G$90,AG241*(1+Input!$G$92),0)</f>
        <v>0</v>
      </c>
      <c r="AH242" s="46">
        <f>IF(R242&lt;=Input!$G$90,AH241*(1+Input!$G$92),0)</f>
        <v>0</v>
      </c>
      <c r="AI242" s="81">
        <f>IF(R242&lt;=Input!$G$90,AI241*(1+Input!$G$92),0)</f>
        <v>0</v>
      </c>
      <c r="AJ242" s="115">
        <f>IF(R242&lt;=Input!$G$90,Calculations!AJ241*(1+Input!$G$92),0)</f>
        <v>0</v>
      </c>
      <c r="AK242" s="119">
        <v>33</v>
      </c>
      <c r="AL242" s="121">
        <f t="shared" si="97"/>
        <v>0</v>
      </c>
      <c r="AM242" s="121">
        <f t="shared" si="98"/>
        <v>0</v>
      </c>
      <c r="AN242" s="115">
        <f t="shared" si="99"/>
        <v>0</v>
      </c>
      <c r="AO242" s="115">
        <f t="shared" si="100"/>
        <v>0</v>
      </c>
      <c r="AP242" s="115">
        <f t="shared" si="101"/>
        <v>0</v>
      </c>
      <c r="AQ242" s="115">
        <f t="shared" si="102"/>
        <v>0</v>
      </c>
      <c r="AR242" s="115">
        <f t="shared" si="103"/>
        <v>0</v>
      </c>
      <c r="AS242" s="115">
        <f t="shared" si="104"/>
        <v>0</v>
      </c>
      <c r="AT242" s="115">
        <f t="shared" si="105"/>
        <v>0</v>
      </c>
      <c r="AU242" s="46">
        <f t="shared" si="92"/>
        <v>0</v>
      </c>
      <c r="AW242" s="88" t="s">
        <v>1038</v>
      </c>
      <c r="AX242" s="89">
        <f t="shared" si="93"/>
        <v>0</v>
      </c>
      <c r="AY242" s="89" t="str">
        <f>Input!$H135</f>
        <v xml:space="preserve"> - </v>
      </c>
      <c r="AZ242" s="27">
        <f t="shared" ref="AZ242:AZ259" si="106">SUM(AX242:AY242)</f>
        <v>0</v>
      </c>
      <c r="BB242" s="264" t="str">
        <f t="shared" si="94"/>
        <v>Year 33</v>
      </c>
      <c r="BD242">
        <f>Input!E190</f>
        <v>0</v>
      </c>
      <c r="BE242">
        <f>Input!F190</f>
        <v>0</v>
      </c>
    </row>
    <row r="243" spans="2:57" ht="16.8" x14ac:dyDescent="0.4">
      <c r="R243">
        <v>34</v>
      </c>
      <c r="S243" s="73">
        <v>0</v>
      </c>
      <c r="T243">
        <v>0</v>
      </c>
      <c r="U243">
        <v>0</v>
      </c>
      <c r="V243">
        <v>0</v>
      </c>
      <c r="W243">
        <v>0</v>
      </c>
      <c r="X243">
        <v>0</v>
      </c>
      <c r="Y243">
        <v>0</v>
      </c>
      <c r="Z243">
        <v>0</v>
      </c>
      <c r="AA243">
        <v>0</v>
      </c>
      <c r="AB243" s="95">
        <f>IF(R243&lt;=Input!$G$90,$AU$165+'Residential Calculations'!$AC$108,0)</f>
        <v>0</v>
      </c>
      <c r="AC243" s="96">
        <f>IF(R243&lt;=Input!$G$90,$BE$172+'Residential Calculations'!$AD$108,0)</f>
        <v>0</v>
      </c>
      <c r="AD243" s="46">
        <f t="shared" si="96"/>
        <v>0</v>
      </c>
      <c r="AE243" s="46">
        <f>IF(R243&lt;=Input!$G$90,Calculations!AE242*(1+Input!$G$92),0)</f>
        <v>0</v>
      </c>
      <c r="AF243" s="46">
        <f>IF(R243&lt;=Input!$G$90,AF242*(1+Input!$G$92),0)</f>
        <v>0</v>
      </c>
      <c r="AG243" s="46">
        <f>IF(R243&lt;=Input!$G$90,AG242*(1+Input!$G$92),0)</f>
        <v>0</v>
      </c>
      <c r="AH243" s="46">
        <f>IF(R243&lt;=Input!$G$90,AH242*(1+Input!$G$92),0)</f>
        <v>0</v>
      </c>
      <c r="AI243" s="81">
        <f>IF(R243&lt;=Input!$G$90,AI242*(1+Input!$G$92),0)</f>
        <v>0</v>
      </c>
      <c r="AJ243" s="115">
        <f>IF(R243&lt;=Input!$G$90,Calculations!AJ242*(1+Input!$G$92),0)</f>
        <v>0</v>
      </c>
      <c r="AK243" s="119">
        <v>34</v>
      </c>
      <c r="AL243" s="121">
        <f t="shared" si="97"/>
        <v>0</v>
      </c>
      <c r="AM243" s="121">
        <f t="shared" si="98"/>
        <v>0</v>
      </c>
      <c r="AN243" s="115">
        <f t="shared" si="99"/>
        <v>0</v>
      </c>
      <c r="AO243" s="115">
        <f t="shared" si="100"/>
        <v>0</v>
      </c>
      <c r="AP243" s="115">
        <f t="shared" si="101"/>
        <v>0</v>
      </c>
      <c r="AQ243" s="115">
        <f t="shared" si="102"/>
        <v>0</v>
      </c>
      <c r="AR243" s="115">
        <f t="shared" si="103"/>
        <v>0</v>
      </c>
      <c r="AS243" s="115">
        <f t="shared" si="104"/>
        <v>0</v>
      </c>
      <c r="AT243" s="115">
        <f t="shared" si="105"/>
        <v>0</v>
      </c>
      <c r="AU243" s="46">
        <f t="shared" si="92"/>
        <v>0</v>
      </c>
      <c r="AW243" s="88" t="s">
        <v>1039</v>
      </c>
      <c r="AX243" s="89">
        <f t="shared" si="93"/>
        <v>0</v>
      </c>
      <c r="AY243" s="89" t="str">
        <f>Input!$H136</f>
        <v xml:space="preserve"> - </v>
      </c>
      <c r="AZ243" s="27">
        <f t="shared" si="106"/>
        <v>0</v>
      </c>
      <c r="BB243" s="264" t="str">
        <f t="shared" si="94"/>
        <v>Year 34</v>
      </c>
      <c r="BD243">
        <f>Input!E191</f>
        <v>0</v>
      </c>
      <c r="BE243">
        <f>Input!F191</f>
        <v>0</v>
      </c>
    </row>
    <row r="244" spans="2:57" ht="16.8" x14ac:dyDescent="0.4">
      <c r="R244">
        <v>35</v>
      </c>
      <c r="S244" s="73">
        <v>0</v>
      </c>
      <c r="T244">
        <v>0</v>
      </c>
      <c r="U244">
        <v>0</v>
      </c>
      <c r="V244">
        <v>0</v>
      </c>
      <c r="W244">
        <v>0</v>
      </c>
      <c r="X244">
        <v>0</v>
      </c>
      <c r="Y244">
        <v>0</v>
      </c>
      <c r="Z244">
        <v>0</v>
      </c>
      <c r="AA244">
        <v>0</v>
      </c>
      <c r="AB244" s="95">
        <f>IF(R244&lt;=Input!$G$90,$AU$165+'Residential Calculations'!$AC$108,0)</f>
        <v>0</v>
      </c>
      <c r="AC244" s="96">
        <f>IF(R244&lt;=Input!$G$90,$BE$172+'Residential Calculations'!$AD$108,0)</f>
        <v>0</v>
      </c>
      <c r="AD244" s="46">
        <f t="shared" si="96"/>
        <v>0</v>
      </c>
      <c r="AE244" s="46">
        <f>IF(R244&lt;=Input!$G$90,Calculations!AE243*(1+Input!$G$92),0)</f>
        <v>0</v>
      </c>
      <c r="AF244" s="46">
        <f>IF(R244&lt;=Input!$G$90,AF243*(1+Input!$G$92),0)</f>
        <v>0</v>
      </c>
      <c r="AG244" s="46">
        <f>IF(R244&lt;=Input!$G$90,AG243*(1+Input!$G$92),0)</f>
        <v>0</v>
      </c>
      <c r="AH244" s="46">
        <f>IF(R244&lt;=Input!$G$90,AH243*(1+Input!$G$92),0)</f>
        <v>0</v>
      </c>
      <c r="AI244" s="81">
        <f>IF(R244&lt;=Input!$G$90,AI243*(1+Input!$G$92),0)</f>
        <v>0</v>
      </c>
      <c r="AJ244" s="115">
        <f>IF(R244&lt;=Input!$G$90,Calculations!AJ243*(1+Input!$G$92),0)</f>
        <v>0</v>
      </c>
      <c r="AK244" s="119">
        <v>35</v>
      </c>
      <c r="AL244" s="121">
        <f t="shared" si="97"/>
        <v>0</v>
      </c>
      <c r="AM244" s="121">
        <f t="shared" si="98"/>
        <v>0</v>
      </c>
      <c r="AN244" s="115">
        <f t="shared" si="99"/>
        <v>0</v>
      </c>
      <c r="AO244" s="115">
        <f t="shared" si="100"/>
        <v>0</v>
      </c>
      <c r="AP244" s="115">
        <f t="shared" si="101"/>
        <v>0</v>
      </c>
      <c r="AQ244" s="115">
        <f t="shared" si="102"/>
        <v>0</v>
      </c>
      <c r="AR244" s="115">
        <f t="shared" si="103"/>
        <v>0</v>
      </c>
      <c r="AS244" s="115">
        <f t="shared" si="104"/>
        <v>0</v>
      </c>
      <c r="AT244" s="115">
        <f t="shared" si="105"/>
        <v>0</v>
      </c>
      <c r="AU244" s="46">
        <f t="shared" si="92"/>
        <v>0</v>
      </c>
      <c r="AW244" s="88" t="s">
        <v>1040</v>
      </c>
      <c r="AX244" s="89">
        <f t="shared" si="93"/>
        <v>0</v>
      </c>
      <c r="AY244" s="89" t="str">
        <f>Input!$H137</f>
        <v xml:space="preserve"> - </v>
      </c>
      <c r="AZ244" s="27">
        <f t="shared" si="106"/>
        <v>0</v>
      </c>
      <c r="BB244" s="264" t="str">
        <f t="shared" si="94"/>
        <v>Year 35</v>
      </c>
      <c r="BD244">
        <f>Input!E192</f>
        <v>0</v>
      </c>
      <c r="BE244">
        <f>Input!F192</f>
        <v>0</v>
      </c>
    </row>
    <row r="245" spans="2:57" ht="16.8" x14ac:dyDescent="0.4">
      <c r="R245">
        <v>36</v>
      </c>
      <c r="S245" s="73">
        <v>0</v>
      </c>
      <c r="T245">
        <v>0</v>
      </c>
      <c r="U245">
        <v>0</v>
      </c>
      <c r="V245">
        <v>0</v>
      </c>
      <c r="W245">
        <v>0</v>
      </c>
      <c r="X245">
        <v>0</v>
      </c>
      <c r="Y245">
        <v>0</v>
      </c>
      <c r="Z245">
        <v>0</v>
      </c>
      <c r="AA245">
        <v>0</v>
      </c>
      <c r="AB245" s="95">
        <f>IF(R245&lt;=Input!$G$90,$AU$165+'Residential Calculations'!$AC$108,0)</f>
        <v>0</v>
      </c>
      <c r="AC245" s="96">
        <f>IF(R245&lt;=Input!$G$90,$BE$172+'Residential Calculations'!$AD$108,0)</f>
        <v>0</v>
      </c>
      <c r="AD245" s="46">
        <f t="shared" si="96"/>
        <v>0</v>
      </c>
      <c r="AE245" s="46">
        <f>IF(R245&lt;=Input!$G$90,Calculations!AE244*(1+Input!$G$92),0)</f>
        <v>0</v>
      </c>
      <c r="AF245" s="46">
        <f>IF(R245&lt;=Input!$G$90,AF244*(1+Input!$G$92),0)</f>
        <v>0</v>
      </c>
      <c r="AG245" s="46">
        <f>IF(R245&lt;=Input!$G$90,AG244*(1+Input!$G$92),0)</f>
        <v>0</v>
      </c>
      <c r="AH245" s="46">
        <f>IF(R245&lt;=Input!$G$90,AH244*(1+Input!$G$92),0)</f>
        <v>0</v>
      </c>
      <c r="AI245" s="81">
        <f>IF(R245&lt;=Input!$G$90,AI244*(1+Input!$G$92),0)</f>
        <v>0</v>
      </c>
      <c r="AJ245" s="115">
        <f>IF(R245&lt;=Input!$G$90,Calculations!AJ244*(1+Input!$G$92),0)</f>
        <v>0</v>
      </c>
      <c r="AK245" s="119">
        <v>36</v>
      </c>
      <c r="AL245" s="121">
        <f t="shared" si="97"/>
        <v>0</v>
      </c>
      <c r="AM245" s="121">
        <f t="shared" si="98"/>
        <v>0</v>
      </c>
      <c r="AN245" s="115">
        <f t="shared" si="99"/>
        <v>0</v>
      </c>
      <c r="AO245" s="115">
        <f t="shared" si="100"/>
        <v>0</v>
      </c>
      <c r="AP245" s="115">
        <f t="shared" si="101"/>
        <v>0</v>
      </c>
      <c r="AQ245" s="115">
        <f t="shared" si="102"/>
        <v>0</v>
      </c>
      <c r="AR245" s="115">
        <f t="shared" si="103"/>
        <v>0</v>
      </c>
      <c r="AS245" s="115">
        <f t="shared" si="104"/>
        <v>0</v>
      </c>
      <c r="AT245" s="115">
        <f t="shared" si="105"/>
        <v>0</v>
      </c>
      <c r="AU245" s="46">
        <f t="shared" si="92"/>
        <v>0</v>
      </c>
      <c r="AW245" s="88" t="s">
        <v>1041</v>
      </c>
      <c r="AX245" s="89">
        <f t="shared" si="93"/>
        <v>0</v>
      </c>
      <c r="AY245" s="89" t="str">
        <f>Input!$H138</f>
        <v xml:space="preserve"> - </v>
      </c>
      <c r="AZ245" s="27">
        <f t="shared" si="106"/>
        <v>0</v>
      </c>
      <c r="BB245" s="264" t="str">
        <f t="shared" si="94"/>
        <v>Year 36</v>
      </c>
      <c r="BD245">
        <f>Input!E193</f>
        <v>0</v>
      </c>
      <c r="BE245">
        <f>Input!F193</f>
        <v>0</v>
      </c>
    </row>
    <row r="246" spans="2:57" ht="16.8" x14ac:dyDescent="0.4">
      <c r="R246">
        <v>37</v>
      </c>
      <c r="S246" s="73">
        <v>0</v>
      </c>
      <c r="T246">
        <v>0</v>
      </c>
      <c r="U246">
        <v>0</v>
      </c>
      <c r="V246">
        <v>0</v>
      </c>
      <c r="W246">
        <v>0</v>
      </c>
      <c r="X246">
        <v>0</v>
      </c>
      <c r="Y246">
        <v>0</v>
      </c>
      <c r="Z246">
        <v>0</v>
      </c>
      <c r="AA246">
        <v>0</v>
      </c>
      <c r="AB246" s="95">
        <f>IF(R246&lt;=Input!$G$90,$AU$165+'Residential Calculations'!$AC$108,0)</f>
        <v>0</v>
      </c>
      <c r="AC246" s="96">
        <f>IF(R246&lt;=Input!$G$90,$BE$172+'Residential Calculations'!$AD$108,0)</f>
        <v>0</v>
      </c>
      <c r="AD246" s="46">
        <f t="shared" si="96"/>
        <v>0</v>
      </c>
      <c r="AE246" s="46">
        <f>IF(R246&lt;=Input!$G$90,Calculations!AE245*(1+Input!$G$92),0)</f>
        <v>0</v>
      </c>
      <c r="AF246" s="46">
        <f>IF(R246&lt;=Input!$G$90,AF245*(1+Input!$G$92),0)</f>
        <v>0</v>
      </c>
      <c r="AG246" s="46">
        <f>IF(R246&lt;=Input!$G$90,AG245*(1+Input!$G$92),0)</f>
        <v>0</v>
      </c>
      <c r="AH246" s="46">
        <f>IF(R246&lt;=Input!$G$90,AH245*(1+Input!$G$92),0)</f>
        <v>0</v>
      </c>
      <c r="AI246" s="81">
        <f>IF(R246&lt;=Input!$G$90,AI245*(1+Input!$G$92),0)</f>
        <v>0</v>
      </c>
      <c r="AJ246" s="115">
        <f>IF(R246&lt;=Input!$G$90,Calculations!AJ245*(1+Input!$G$92),0)</f>
        <v>0</v>
      </c>
      <c r="AK246" s="119">
        <v>37</v>
      </c>
      <c r="AL246" s="121">
        <f t="shared" si="97"/>
        <v>0</v>
      </c>
      <c r="AM246" s="121">
        <f t="shared" si="98"/>
        <v>0</v>
      </c>
      <c r="AN246" s="115">
        <f t="shared" si="99"/>
        <v>0</v>
      </c>
      <c r="AO246" s="115">
        <f t="shared" si="100"/>
        <v>0</v>
      </c>
      <c r="AP246" s="115">
        <f t="shared" si="101"/>
        <v>0</v>
      </c>
      <c r="AQ246" s="115">
        <f t="shared" si="102"/>
        <v>0</v>
      </c>
      <c r="AR246" s="115">
        <f t="shared" si="103"/>
        <v>0</v>
      </c>
      <c r="AS246" s="115">
        <f t="shared" si="104"/>
        <v>0</v>
      </c>
      <c r="AT246" s="115">
        <f t="shared" si="105"/>
        <v>0</v>
      </c>
      <c r="AU246" s="46">
        <f t="shared" si="92"/>
        <v>0</v>
      </c>
      <c r="AW246" s="88" t="s">
        <v>1042</v>
      </c>
      <c r="AX246" s="89">
        <f t="shared" si="93"/>
        <v>0</v>
      </c>
      <c r="AY246" s="89" t="str">
        <f>Input!$H139</f>
        <v xml:space="preserve"> - </v>
      </c>
      <c r="AZ246" s="27">
        <f t="shared" si="106"/>
        <v>0</v>
      </c>
      <c r="BB246" s="264" t="str">
        <f t="shared" si="94"/>
        <v>Year 37</v>
      </c>
      <c r="BD246">
        <f>Input!E194</f>
        <v>0</v>
      </c>
      <c r="BE246">
        <f>Input!F194</f>
        <v>0</v>
      </c>
    </row>
    <row r="247" spans="2:57" ht="16.8" x14ac:dyDescent="0.4">
      <c r="B247" s="44" t="s">
        <v>1266</v>
      </c>
      <c r="C247" s="44" t="s">
        <v>1067</v>
      </c>
      <c r="D247" s="44" t="s">
        <v>1068</v>
      </c>
      <c r="R247">
        <v>38</v>
      </c>
      <c r="S247" s="73">
        <v>0</v>
      </c>
      <c r="T247">
        <v>0</v>
      </c>
      <c r="U247">
        <v>0</v>
      </c>
      <c r="V247">
        <v>0</v>
      </c>
      <c r="W247">
        <v>0</v>
      </c>
      <c r="X247">
        <v>0</v>
      </c>
      <c r="Y247">
        <v>0</v>
      </c>
      <c r="Z247">
        <v>0</v>
      </c>
      <c r="AA247">
        <v>0</v>
      </c>
      <c r="AB247" s="95">
        <f>IF(R247&lt;=Input!$G$90,$AU$165+'Residential Calculations'!$AC$108,0)</f>
        <v>0</v>
      </c>
      <c r="AC247" s="96">
        <f>IF(R247&lt;=Input!$G$90,$BE$172+'Residential Calculations'!$AD$108,0)</f>
        <v>0</v>
      </c>
      <c r="AD247" s="46">
        <f t="shared" si="96"/>
        <v>0</v>
      </c>
      <c r="AE247" s="46">
        <f>IF(R247&lt;=Input!$G$90,Calculations!AE246*(1+Input!$G$92),0)</f>
        <v>0</v>
      </c>
      <c r="AF247" s="46">
        <f>IF(R247&lt;=Input!$G$90,AF246*(1+Input!$G$92),0)</f>
        <v>0</v>
      </c>
      <c r="AG247" s="46">
        <f>IF(R247&lt;=Input!$G$90,AG246*(1+Input!$G$92),0)</f>
        <v>0</v>
      </c>
      <c r="AH247" s="46">
        <f>IF(R247&lt;=Input!$G$90,AH246*(1+Input!$G$92),0)</f>
        <v>0</v>
      </c>
      <c r="AI247" s="81">
        <f>IF(R247&lt;=Input!$G$90,AI246*(1+Input!$G$92),0)</f>
        <v>0</v>
      </c>
      <c r="AJ247" s="115">
        <f>IF(R247&lt;=Input!$G$90,Calculations!AJ246*(1+Input!$G$92),0)</f>
        <v>0</v>
      </c>
      <c r="AK247" s="119">
        <v>38</v>
      </c>
      <c r="AL247" s="121">
        <f t="shared" si="97"/>
        <v>0</v>
      </c>
      <c r="AM247" s="121">
        <f t="shared" si="98"/>
        <v>0</v>
      </c>
      <c r="AN247" s="115">
        <f t="shared" si="99"/>
        <v>0</v>
      </c>
      <c r="AO247" s="115">
        <f t="shared" si="100"/>
        <v>0</v>
      </c>
      <c r="AP247" s="115">
        <f t="shared" si="101"/>
        <v>0</v>
      </c>
      <c r="AQ247" s="115">
        <f t="shared" si="102"/>
        <v>0</v>
      </c>
      <c r="AR247" s="115">
        <f t="shared" si="103"/>
        <v>0</v>
      </c>
      <c r="AS247" s="115">
        <f t="shared" si="104"/>
        <v>0</v>
      </c>
      <c r="AT247" s="115">
        <f t="shared" si="105"/>
        <v>0</v>
      </c>
      <c r="AU247" s="46">
        <f t="shared" si="92"/>
        <v>0</v>
      </c>
      <c r="AW247" s="88" t="s">
        <v>1043</v>
      </c>
      <c r="AX247" s="89">
        <f t="shared" si="93"/>
        <v>0</v>
      </c>
      <c r="AY247" s="89" t="str">
        <f>Input!$H140</f>
        <v xml:space="preserve"> - </v>
      </c>
      <c r="AZ247" s="27">
        <f t="shared" si="106"/>
        <v>0</v>
      </c>
      <c r="BB247" s="264" t="str">
        <f t="shared" si="94"/>
        <v>Year 38</v>
      </c>
      <c r="BD247">
        <f>Input!E195</f>
        <v>0</v>
      </c>
      <c r="BE247">
        <f>Input!F195</f>
        <v>0</v>
      </c>
    </row>
    <row r="248" spans="2:57" ht="16.8" x14ac:dyDescent="0.4">
      <c r="B248" t="s">
        <v>1268</v>
      </c>
      <c r="C248" s="57">
        <f>IFERROR(C236,0)</f>
        <v>0</v>
      </c>
      <c r="D248" s="57">
        <f>IFERROR(D236,0)</f>
        <v>0</v>
      </c>
      <c r="G248" s="46"/>
      <c r="H248" s="46"/>
      <c r="K248" s="46"/>
      <c r="L248" s="46"/>
      <c r="R248">
        <v>39</v>
      </c>
      <c r="S248" s="73">
        <v>0</v>
      </c>
      <c r="T248">
        <v>0</v>
      </c>
      <c r="U248">
        <v>0</v>
      </c>
      <c r="V248">
        <v>0</v>
      </c>
      <c r="W248">
        <v>0</v>
      </c>
      <c r="X248">
        <v>0</v>
      </c>
      <c r="Y248">
        <v>0</v>
      </c>
      <c r="Z248">
        <v>0</v>
      </c>
      <c r="AA248">
        <v>0</v>
      </c>
      <c r="AB248" s="95">
        <f>IF(R248&lt;=Input!$G$90,$AU$165+'Residential Calculations'!$AC$108,0)</f>
        <v>0</v>
      </c>
      <c r="AC248" s="96">
        <f>IF(R248&lt;=Input!$G$90,$BE$172+'Residential Calculations'!$AD$108,0)</f>
        <v>0</v>
      </c>
      <c r="AD248" s="46">
        <f t="shared" si="96"/>
        <v>0</v>
      </c>
      <c r="AE248" s="46">
        <f>IF(R248&lt;=Input!$G$90,Calculations!AE247*(1+Input!$G$92),0)</f>
        <v>0</v>
      </c>
      <c r="AF248" s="46">
        <f>IF(R248&lt;=Input!$G$90,AF247*(1+Input!$G$92),0)</f>
        <v>0</v>
      </c>
      <c r="AG248" s="46">
        <f>IF(R248&lt;=Input!$G$90,AG247*(1+Input!$G$92),0)</f>
        <v>0</v>
      </c>
      <c r="AH248" s="46">
        <f>IF(R248&lt;=Input!$G$90,AH247*(1+Input!$G$92),0)</f>
        <v>0</v>
      </c>
      <c r="AI248" s="81">
        <f>IF(R248&lt;=Input!$G$90,AI247*(1+Input!$G$92),0)</f>
        <v>0</v>
      </c>
      <c r="AJ248" s="115">
        <f>IF(R248&lt;=Input!$G$90,Calculations!AJ247*(1+Input!$G$92),0)</f>
        <v>0</v>
      </c>
      <c r="AK248" s="119">
        <v>39</v>
      </c>
      <c r="AL248" s="121">
        <f t="shared" si="97"/>
        <v>0</v>
      </c>
      <c r="AM248" s="121">
        <f t="shared" si="98"/>
        <v>0</v>
      </c>
      <c r="AN248" s="115">
        <f t="shared" si="99"/>
        <v>0</v>
      </c>
      <c r="AO248" s="115">
        <f t="shared" si="100"/>
        <v>0</v>
      </c>
      <c r="AP248" s="115">
        <f t="shared" si="101"/>
        <v>0</v>
      </c>
      <c r="AQ248" s="115">
        <f t="shared" si="102"/>
        <v>0</v>
      </c>
      <c r="AR248" s="115">
        <f t="shared" si="103"/>
        <v>0</v>
      </c>
      <c r="AS248" s="115">
        <f t="shared" si="104"/>
        <v>0</v>
      </c>
      <c r="AT248" s="115">
        <f t="shared" si="105"/>
        <v>0</v>
      </c>
      <c r="AU248" s="46">
        <f t="shared" si="92"/>
        <v>0</v>
      </c>
      <c r="AW248" s="88" t="s">
        <v>1044</v>
      </c>
      <c r="AX248" s="89">
        <f t="shared" si="93"/>
        <v>0</v>
      </c>
      <c r="AY248" s="89" t="str">
        <f>Input!$H141</f>
        <v xml:space="preserve"> - </v>
      </c>
      <c r="AZ248" s="27">
        <f t="shared" si="106"/>
        <v>0</v>
      </c>
      <c r="BB248" s="264" t="str">
        <f t="shared" si="94"/>
        <v>Year 39</v>
      </c>
      <c r="BD248">
        <f>Input!E196</f>
        <v>0</v>
      </c>
      <c r="BE248">
        <f>Input!F196</f>
        <v>0</v>
      </c>
    </row>
    <row r="249" spans="2:57" ht="16.8" x14ac:dyDescent="0.4">
      <c r="B249" t="s">
        <v>1026</v>
      </c>
      <c r="C249" s="98">
        <f t="shared" ref="C249:D254" si="107">IFERROR(C237,0)</f>
        <v>0.7</v>
      </c>
      <c r="D249" s="98">
        <f t="shared" si="107"/>
        <v>0.7</v>
      </c>
      <c r="G249" s="319"/>
      <c r="H249" s="319"/>
      <c r="K249" s="319"/>
      <c r="L249" s="319"/>
      <c r="R249">
        <v>40</v>
      </c>
      <c r="S249" s="73">
        <v>0</v>
      </c>
      <c r="T249">
        <v>0</v>
      </c>
      <c r="U249">
        <v>0</v>
      </c>
      <c r="V249">
        <v>0</v>
      </c>
      <c r="W249">
        <v>0</v>
      </c>
      <c r="X249">
        <v>0</v>
      </c>
      <c r="Y249">
        <v>0</v>
      </c>
      <c r="Z249">
        <v>0</v>
      </c>
      <c r="AA249">
        <v>0</v>
      </c>
      <c r="AB249" s="95">
        <f>IF(R249&lt;=Input!$G$90,$AU$165+'Residential Calculations'!$AC$108,0)</f>
        <v>0</v>
      </c>
      <c r="AC249" s="96">
        <f>IF(R249&lt;=Input!$G$90,$BE$172+'Residential Calculations'!$AD$108,0)</f>
        <v>0</v>
      </c>
      <c r="AD249" s="46">
        <f t="shared" si="96"/>
        <v>0</v>
      </c>
      <c r="AE249" s="46">
        <f>IF(R249&lt;=Input!$G$90,Calculations!AE248*(1+Input!$G$92),0)</f>
        <v>0</v>
      </c>
      <c r="AF249" s="46">
        <f>IF(R249&lt;=Input!$G$90,AF248*(1+Input!$G$92),0)</f>
        <v>0</v>
      </c>
      <c r="AG249" s="46">
        <f>IF(R249&lt;=Input!$G$90,AG248*(1+Input!$G$92),0)</f>
        <v>0</v>
      </c>
      <c r="AH249" s="46">
        <f>IF(R249&lt;=Input!$G$90,AH248*(1+Input!$G$92),0)</f>
        <v>0</v>
      </c>
      <c r="AI249" s="81">
        <f>IF(R249&lt;=Input!$G$90,AI248*(1+Input!$G$92),0)</f>
        <v>0</v>
      </c>
      <c r="AJ249" s="115">
        <f>IF(R249&lt;=Input!$G$90,Calculations!AJ248*(1+Input!$G$92),0)</f>
        <v>0</v>
      </c>
      <c r="AK249" s="119">
        <v>40</v>
      </c>
      <c r="AL249" s="121">
        <f t="shared" si="97"/>
        <v>0</v>
      </c>
      <c r="AM249" s="121">
        <f t="shared" si="98"/>
        <v>0</v>
      </c>
      <c r="AN249" s="115">
        <f t="shared" si="99"/>
        <v>0</v>
      </c>
      <c r="AO249" s="115">
        <f t="shared" si="100"/>
        <v>0</v>
      </c>
      <c r="AP249" s="115">
        <f t="shared" si="101"/>
        <v>0</v>
      </c>
      <c r="AQ249" s="115">
        <f t="shared" si="102"/>
        <v>0</v>
      </c>
      <c r="AR249" s="115">
        <f t="shared" si="103"/>
        <v>0</v>
      </c>
      <c r="AS249" s="115">
        <f t="shared" si="104"/>
        <v>0</v>
      </c>
      <c r="AT249" s="115">
        <f t="shared" si="105"/>
        <v>0</v>
      </c>
      <c r="AU249" s="46">
        <f t="shared" si="92"/>
        <v>0</v>
      </c>
      <c r="AW249" s="88" t="s">
        <v>1045</v>
      </c>
      <c r="AX249" s="89">
        <f t="shared" si="93"/>
        <v>0</v>
      </c>
      <c r="AY249" s="89" t="str">
        <f>Input!$H142</f>
        <v xml:space="preserve"> - </v>
      </c>
      <c r="AZ249" s="27">
        <f t="shared" si="106"/>
        <v>0</v>
      </c>
      <c r="BB249" s="264" t="str">
        <f t="shared" si="94"/>
        <v>Year 40</v>
      </c>
      <c r="BD249">
        <f>Input!E197</f>
        <v>0</v>
      </c>
      <c r="BE249">
        <f>Input!F197</f>
        <v>0</v>
      </c>
    </row>
    <row r="250" spans="2:57" ht="16.8" x14ac:dyDescent="0.4">
      <c r="B250" t="s">
        <v>1027</v>
      </c>
      <c r="C250" s="57">
        <f t="shared" si="107"/>
        <v>0</v>
      </c>
      <c r="D250" s="57">
        <f t="shared" si="107"/>
        <v>0</v>
      </c>
      <c r="G250" s="46"/>
      <c r="H250" s="46"/>
      <c r="K250" s="46"/>
      <c r="L250" s="46"/>
      <c r="R250">
        <v>41</v>
      </c>
      <c r="S250" s="73">
        <v>0</v>
      </c>
      <c r="T250">
        <v>0</v>
      </c>
      <c r="U250">
        <v>0</v>
      </c>
      <c r="V250">
        <v>0</v>
      </c>
      <c r="W250">
        <v>0</v>
      </c>
      <c r="X250">
        <v>0</v>
      </c>
      <c r="Y250">
        <v>0</v>
      </c>
      <c r="Z250">
        <v>0</v>
      </c>
      <c r="AA250">
        <v>0</v>
      </c>
      <c r="AB250" s="95">
        <f>IF(R250&lt;=Input!$G$90,$AU$165+'Residential Calculations'!$AC$108,0)</f>
        <v>0</v>
      </c>
      <c r="AC250" s="96">
        <f>IF(R250&lt;=Input!$G$90,$BE$172+'Residential Calculations'!$AD$108,0)</f>
        <v>0</v>
      </c>
      <c r="AD250" s="46">
        <f t="shared" si="96"/>
        <v>0</v>
      </c>
      <c r="AE250" s="46">
        <f>IF(R250&lt;=Input!$G$90,Calculations!AE249*(1+Input!$G$92),0)</f>
        <v>0</v>
      </c>
      <c r="AF250" s="46">
        <f>IF(R250&lt;=Input!$G$90,AF249*(1+Input!$G$92),0)</f>
        <v>0</v>
      </c>
      <c r="AG250" s="46">
        <f>IF(R250&lt;=Input!$G$90,AG249*(1+Input!$G$92),0)</f>
        <v>0</v>
      </c>
      <c r="AH250" s="46">
        <f>IF(R250&lt;=Input!$G$90,AH249*(1+Input!$G$92),0)</f>
        <v>0</v>
      </c>
      <c r="AI250" s="81">
        <f>IF(R250&lt;=Input!$G$90,AI249*(1+Input!$G$92),0)</f>
        <v>0</v>
      </c>
      <c r="AJ250" s="115">
        <f>IF(R250&lt;=Input!$G$90,Calculations!AJ249*(1+Input!$G$92),0)</f>
        <v>0</v>
      </c>
      <c r="AK250" s="119">
        <v>41</v>
      </c>
      <c r="AL250" s="121">
        <f t="shared" si="97"/>
        <v>0</v>
      </c>
      <c r="AM250" s="121">
        <f t="shared" si="98"/>
        <v>0</v>
      </c>
      <c r="AN250" s="115">
        <f t="shared" si="99"/>
        <v>0</v>
      </c>
      <c r="AO250" s="115">
        <f t="shared" si="100"/>
        <v>0</v>
      </c>
      <c r="AP250" s="115">
        <f t="shared" si="101"/>
        <v>0</v>
      </c>
      <c r="AQ250" s="115">
        <f t="shared" si="102"/>
        <v>0</v>
      </c>
      <c r="AR250" s="115">
        <f t="shared" si="103"/>
        <v>0</v>
      </c>
      <c r="AS250" s="115">
        <f t="shared" si="104"/>
        <v>0</v>
      </c>
      <c r="AT250" s="115">
        <f t="shared" si="105"/>
        <v>0</v>
      </c>
      <c r="AU250" s="46">
        <f t="shared" si="92"/>
        <v>0</v>
      </c>
      <c r="AW250" s="88" t="s">
        <v>1046</v>
      </c>
      <c r="AX250" s="89">
        <f t="shared" si="93"/>
        <v>0</v>
      </c>
      <c r="AY250" s="89" t="str">
        <f>Input!$H143</f>
        <v xml:space="preserve"> - </v>
      </c>
      <c r="AZ250" s="27">
        <f t="shared" si="106"/>
        <v>0</v>
      </c>
      <c r="BB250" s="264" t="str">
        <f t="shared" si="94"/>
        <v>Year 41</v>
      </c>
      <c r="BD250">
        <f>Input!E198</f>
        <v>0</v>
      </c>
      <c r="BE250">
        <f>Input!F198</f>
        <v>0</v>
      </c>
    </row>
    <row r="251" spans="2:57" ht="16.8" x14ac:dyDescent="0.4">
      <c r="B251" t="s">
        <v>1028</v>
      </c>
      <c r="C251" s="98">
        <f t="shared" si="107"/>
        <v>0.25</v>
      </c>
      <c r="D251" s="98">
        <f t="shared" si="107"/>
        <v>0.25</v>
      </c>
      <c r="G251" s="319"/>
      <c r="H251" s="319"/>
      <c r="K251" s="319"/>
      <c r="L251" s="319"/>
      <c r="R251">
        <v>42</v>
      </c>
      <c r="S251" s="73">
        <v>0</v>
      </c>
      <c r="T251">
        <v>0</v>
      </c>
      <c r="U251">
        <v>0</v>
      </c>
      <c r="V251">
        <v>0</v>
      </c>
      <c r="W251">
        <v>0</v>
      </c>
      <c r="X251">
        <v>0</v>
      </c>
      <c r="Y251">
        <v>0</v>
      </c>
      <c r="Z251">
        <v>0</v>
      </c>
      <c r="AA251">
        <v>0</v>
      </c>
      <c r="AB251" s="95">
        <f>IF(R251&lt;=Input!$G$90,$AU$165+'Residential Calculations'!$AC$108,0)</f>
        <v>0</v>
      </c>
      <c r="AC251" s="96">
        <f>IF(R251&lt;=Input!$G$90,$BE$172+'Residential Calculations'!$AD$108,0)</f>
        <v>0</v>
      </c>
      <c r="AD251" s="46">
        <f t="shared" si="96"/>
        <v>0</v>
      </c>
      <c r="AE251" s="46">
        <f>IF(R251&lt;=Input!$G$90,Calculations!AE250*(1+Input!$G$92),0)</f>
        <v>0</v>
      </c>
      <c r="AF251" s="46">
        <f>IF(R251&lt;=Input!$G$90,AF250*(1+Input!$G$92),0)</f>
        <v>0</v>
      </c>
      <c r="AG251" s="46">
        <f>IF(R251&lt;=Input!$G$90,AG250*(1+Input!$G$92),0)</f>
        <v>0</v>
      </c>
      <c r="AH251" s="46">
        <f>IF(R251&lt;=Input!$G$90,AH250*(1+Input!$G$92),0)</f>
        <v>0</v>
      </c>
      <c r="AI251" s="81">
        <f>IF(R251&lt;=Input!$G$90,AI250*(1+Input!$G$92),0)</f>
        <v>0</v>
      </c>
      <c r="AJ251" s="115">
        <f>IF(R251&lt;=Input!$G$90,Calculations!AJ250*(1+Input!$G$92),0)</f>
        <v>0</v>
      </c>
      <c r="AK251" s="119">
        <v>42</v>
      </c>
      <c r="AL251" s="121">
        <f t="shared" si="97"/>
        <v>0</v>
      </c>
      <c r="AM251" s="121">
        <f t="shared" si="98"/>
        <v>0</v>
      </c>
      <c r="AN251" s="115">
        <f t="shared" si="99"/>
        <v>0</v>
      </c>
      <c r="AO251" s="115">
        <f t="shared" si="100"/>
        <v>0</v>
      </c>
      <c r="AP251" s="115">
        <f t="shared" si="101"/>
        <v>0</v>
      </c>
      <c r="AQ251" s="115">
        <f t="shared" si="102"/>
        <v>0</v>
      </c>
      <c r="AR251" s="115">
        <f t="shared" si="103"/>
        <v>0</v>
      </c>
      <c r="AS251" s="115">
        <f t="shared" si="104"/>
        <v>0</v>
      </c>
      <c r="AT251" s="115">
        <f t="shared" si="105"/>
        <v>0</v>
      </c>
      <c r="AU251" s="46">
        <f t="shared" si="92"/>
        <v>0</v>
      </c>
      <c r="AW251" s="88" t="s">
        <v>1047</v>
      </c>
      <c r="AX251" s="89">
        <f t="shared" si="93"/>
        <v>0</v>
      </c>
      <c r="AY251" s="89" t="str">
        <f>Input!$H144</f>
        <v xml:space="preserve"> - </v>
      </c>
      <c r="AZ251" s="27">
        <f t="shared" si="106"/>
        <v>0</v>
      </c>
      <c r="BB251" s="264" t="str">
        <f t="shared" si="94"/>
        <v>Year 42</v>
      </c>
      <c r="BD251">
        <f>Input!E199</f>
        <v>0</v>
      </c>
      <c r="BE251">
        <f>Input!F199</f>
        <v>0</v>
      </c>
    </row>
    <row r="252" spans="2:57" ht="16.8" x14ac:dyDescent="0.4">
      <c r="B252" t="s">
        <v>1031</v>
      </c>
      <c r="C252" s="57">
        <f t="shared" si="107"/>
        <v>0</v>
      </c>
      <c r="D252" s="57">
        <f t="shared" si="107"/>
        <v>0</v>
      </c>
      <c r="G252" s="46"/>
      <c r="H252" s="46"/>
      <c r="K252" s="46"/>
      <c r="L252" s="46"/>
      <c r="R252">
        <v>43</v>
      </c>
      <c r="S252" s="73">
        <v>0</v>
      </c>
      <c r="T252">
        <v>0</v>
      </c>
      <c r="U252">
        <v>0</v>
      </c>
      <c r="V252">
        <v>0</v>
      </c>
      <c r="W252">
        <v>0</v>
      </c>
      <c r="X252">
        <v>0</v>
      </c>
      <c r="Y252">
        <v>0</v>
      </c>
      <c r="Z252">
        <v>0</v>
      </c>
      <c r="AA252">
        <v>0</v>
      </c>
      <c r="AB252" s="95">
        <f>IF(R252&lt;=Input!$G$90,$AU$165+'Residential Calculations'!$AC$108,0)</f>
        <v>0</v>
      </c>
      <c r="AC252" s="96">
        <f>IF(R252&lt;=Input!$G$90,$BE$172+'Residential Calculations'!$AD$108,0)</f>
        <v>0</v>
      </c>
      <c r="AD252" s="46">
        <f t="shared" si="96"/>
        <v>0</v>
      </c>
      <c r="AE252" s="46">
        <f>IF(R252&lt;=Input!$G$90,Calculations!AE251*(1+Input!$G$92),0)</f>
        <v>0</v>
      </c>
      <c r="AF252" s="46">
        <f>IF(R252&lt;=Input!$G$90,AF251*(1+Input!$G$92),0)</f>
        <v>0</v>
      </c>
      <c r="AG252" s="46">
        <f>IF(R252&lt;=Input!$G$90,AG251*(1+Input!$G$92),0)</f>
        <v>0</v>
      </c>
      <c r="AH252" s="46">
        <f>IF(R252&lt;=Input!$G$90,AH251*(1+Input!$G$92),0)</f>
        <v>0</v>
      </c>
      <c r="AI252" s="81">
        <f>IF(R252&lt;=Input!$G$90,AI251*(1+Input!$G$92),0)</f>
        <v>0</v>
      </c>
      <c r="AJ252" s="115">
        <f>IF(R252&lt;=Input!$G$90,Calculations!AJ251*(1+Input!$G$92),0)</f>
        <v>0</v>
      </c>
      <c r="AK252" s="119">
        <v>43</v>
      </c>
      <c r="AL252" s="121">
        <f t="shared" si="97"/>
        <v>0</v>
      </c>
      <c r="AM252" s="121">
        <f t="shared" si="98"/>
        <v>0</v>
      </c>
      <c r="AN252" s="115">
        <f t="shared" si="99"/>
        <v>0</v>
      </c>
      <c r="AO252" s="115">
        <f t="shared" si="100"/>
        <v>0</v>
      </c>
      <c r="AP252" s="115">
        <f t="shared" si="101"/>
        <v>0</v>
      </c>
      <c r="AQ252" s="115">
        <f t="shared" si="102"/>
        <v>0</v>
      </c>
      <c r="AR252" s="115">
        <f t="shared" si="103"/>
        <v>0</v>
      </c>
      <c r="AS252" s="115">
        <f t="shared" si="104"/>
        <v>0</v>
      </c>
      <c r="AT252" s="115">
        <f t="shared" si="105"/>
        <v>0</v>
      </c>
      <c r="AU252" s="46">
        <f t="shared" si="92"/>
        <v>0</v>
      </c>
      <c r="AW252" s="88" t="s">
        <v>1048</v>
      </c>
      <c r="AX252" s="89">
        <f t="shared" si="93"/>
        <v>0</v>
      </c>
      <c r="AY252" s="89" t="str">
        <f>Input!$H145</f>
        <v xml:space="preserve"> - </v>
      </c>
      <c r="AZ252" s="27">
        <f t="shared" si="106"/>
        <v>0</v>
      </c>
      <c r="BB252" s="264" t="str">
        <f t="shared" si="94"/>
        <v>Year 43</v>
      </c>
      <c r="BD252">
        <f>Input!E200</f>
        <v>0</v>
      </c>
      <c r="BE252">
        <f>Input!F200</f>
        <v>0</v>
      </c>
    </row>
    <row r="253" spans="2:57" ht="16.8" x14ac:dyDescent="0.4">
      <c r="B253" t="s">
        <v>1029</v>
      </c>
      <c r="C253" s="99">
        <f t="shared" si="107"/>
        <v>0.04</v>
      </c>
      <c r="D253" s="99">
        <f t="shared" si="107"/>
        <v>0.04</v>
      </c>
      <c r="F253" t="s">
        <v>1267</v>
      </c>
      <c r="G253" s="320" t="s">
        <v>1067</v>
      </c>
      <c r="H253" s="320" t="s">
        <v>1068</v>
      </c>
      <c r="K253" s="320" t="s">
        <v>1067</v>
      </c>
      <c r="L253" s="320" t="s">
        <v>1068</v>
      </c>
      <c r="R253">
        <v>44</v>
      </c>
      <c r="S253" s="73">
        <v>0</v>
      </c>
      <c r="T253">
        <v>0</v>
      </c>
      <c r="U253">
        <v>0</v>
      </c>
      <c r="V253">
        <v>0</v>
      </c>
      <c r="W253">
        <v>0</v>
      </c>
      <c r="X253">
        <v>0</v>
      </c>
      <c r="Y253">
        <v>0</v>
      </c>
      <c r="Z253">
        <v>0</v>
      </c>
      <c r="AA253">
        <v>0</v>
      </c>
      <c r="AB253" s="95">
        <f>IF(R253&lt;=Input!$G$90,$AU$165+'Residential Calculations'!$AC$108,0)</f>
        <v>0</v>
      </c>
      <c r="AC253" s="96">
        <f>IF(R253&lt;=Input!$G$90,$BE$172+'Residential Calculations'!$AD$108,0)</f>
        <v>0</v>
      </c>
      <c r="AD253" s="46">
        <f t="shared" si="96"/>
        <v>0</v>
      </c>
      <c r="AE253" s="46">
        <f>IF(R253&lt;=Input!$G$90,Calculations!AE252*(1+Input!$G$92),0)</f>
        <v>0</v>
      </c>
      <c r="AF253" s="46">
        <f>IF(R253&lt;=Input!$G$90,AF252*(1+Input!$G$92),0)</f>
        <v>0</v>
      </c>
      <c r="AG253" s="46">
        <f>IF(R253&lt;=Input!$G$90,AG252*(1+Input!$G$92),0)</f>
        <v>0</v>
      </c>
      <c r="AH253" s="46">
        <f>IF(R253&lt;=Input!$G$90,AH252*(1+Input!$G$92),0)</f>
        <v>0</v>
      </c>
      <c r="AI253" s="81">
        <f>IF(R253&lt;=Input!$G$90,AI252*(1+Input!$G$92),0)</f>
        <v>0</v>
      </c>
      <c r="AJ253" s="115">
        <f>IF(R253&lt;=Input!$G$90,Calculations!AJ252*(1+Input!$G$92),0)</f>
        <v>0</v>
      </c>
      <c r="AK253" s="119">
        <v>44</v>
      </c>
      <c r="AL253" s="121">
        <f t="shared" si="97"/>
        <v>0</v>
      </c>
      <c r="AM253" s="121">
        <f t="shared" si="98"/>
        <v>0</v>
      </c>
      <c r="AN253" s="115">
        <f t="shared" si="99"/>
        <v>0</v>
      </c>
      <c r="AO253" s="115">
        <f t="shared" si="100"/>
        <v>0</v>
      </c>
      <c r="AP253" s="115">
        <f t="shared" si="101"/>
        <v>0</v>
      </c>
      <c r="AQ253" s="115">
        <f t="shared" si="102"/>
        <v>0</v>
      </c>
      <c r="AR253" s="115">
        <f t="shared" si="103"/>
        <v>0</v>
      </c>
      <c r="AS253" s="115">
        <f t="shared" si="104"/>
        <v>0</v>
      </c>
      <c r="AT253" s="115">
        <f t="shared" si="105"/>
        <v>0</v>
      </c>
      <c r="AU253" s="46">
        <f t="shared" si="92"/>
        <v>0</v>
      </c>
      <c r="AW253" s="88" t="s">
        <v>1049</v>
      </c>
      <c r="AX253" s="89">
        <f t="shared" si="93"/>
        <v>0</v>
      </c>
      <c r="AY253" s="89" t="str">
        <f>Input!$H146</f>
        <v xml:space="preserve"> - </v>
      </c>
      <c r="AZ253" s="27">
        <f t="shared" si="106"/>
        <v>0</v>
      </c>
      <c r="BB253" s="264" t="str">
        <f t="shared" si="94"/>
        <v>Year 44</v>
      </c>
      <c r="BD253">
        <f>Input!E201</f>
        <v>0</v>
      </c>
      <c r="BE253">
        <f>Input!F201</f>
        <v>0</v>
      </c>
    </row>
    <row r="254" spans="2:57" ht="16.8" x14ac:dyDescent="0.4">
      <c r="B254" t="s">
        <v>1030</v>
      </c>
      <c r="C254" s="57">
        <f t="shared" si="107"/>
        <v>0</v>
      </c>
      <c r="D254" s="112">
        <f t="shared" si="107"/>
        <v>0</v>
      </c>
      <c r="F254" t="s">
        <v>1030</v>
      </c>
      <c r="G254" s="46">
        <f>C254*(1+Input!G92)</f>
        <v>0</v>
      </c>
      <c r="H254" s="46">
        <f>D254*(1+Input!G92)</f>
        <v>0</v>
      </c>
      <c r="J254" t="s">
        <v>1030</v>
      </c>
      <c r="K254" s="46">
        <f>G254*(1+Input!G92)</f>
        <v>0</v>
      </c>
      <c r="L254" s="46">
        <f>H254*(1+Input!G92)</f>
        <v>0</v>
      </c>
      <c r="R254">
        <v>45</v>
      </c>
      <c r="S254" s="73">
        <v>0</v>
      </c>
      <c r="T254">
        <v>0</v>
      </c>
      <c r="U254">
        <v>0</v>
      </c>
      <c r="V254">
        <v>0</v>
      </c>
      <c r="W254">
        <v>0</v>
      </c>
      <c r="X254">
        <v>0</v>
      </c>
      <c r="Y254">
        <v>0</v>
      </c>
      <c r="Z254">
        <v>0</v>
      </c>
      <c r="AA254">
        <v>0</v>
      </c>
      <c r="AB254" s="95">
        <f>IF(R254&lt;=Input!$G$90,$AU$165+'Residential Calculations'!$AC$108,0)</f>
        <v>0</v>
      </c>
      <c r="AC254" s="96">
        <f>IF(R254&lt;=Input!$G$90,$BE$172+'Residential Calculations'!$AD$108,0)</f>
        <v>0</v>
      </c>
      <c r="AD254" s="46">
        <f t="shared" si="96"/>
        <v>0</v>
      </c>
      <c r="AE254" s="46">
        <f>IF(R254&lt;=Input!$G$90,Calculations!AE253*(1+Input!$G$92),0)</f>
        <v>0</v>
      </c>
      <c r="AF254" s="46">
        <f>IF(R254&lt;=Input!$G$90,AF253*(1+Input!$G$92),0)</f>
        <v>0</v>
      </c>
      <c r="AG254" s="46">
        <f>IF(R254&lt;=Input!$G$90,AG253*(1+Input!$G$92),0)</f>
        <v>0</v>
      </c>
      <c r="AH254" s="46">
        <f>IF(R254&lt;=Input!$G$90,AH253*(1+Input!$G$92),0)</f>
        <v>0</v>
      </c>
      <c r="AI254" s="81">
        <f>IF(R254&lt;=Input!$G$90,AI253*(1+Input!$G$92),0)</f>
        <v>0</v>
      </c>
      <c r="AJ254" s="115">
        <f>IF(R254&lt;=Input!$G$90,Calculations!AJ253*(1+Input!$G$92),0)</f>
        <v>0</v>
      </c>
      <c r="AK254" s="119">
        <v>45</v>
      </c>
      <c r="AL254" s="121">
        <f t="shared" si="97"/>
        <v>0</v>
      </c>
      <c r="AM254" s="121">
        <f t="shared" si="98"/>
        <v>0</v>
      </c>
      <c r="AN254" s="115">
        <f t="shared" si="99"/>
        <v>0</v>
      </c>
      <c r="AO254" s="115">
        <f t="shared" si="100"/>
        <v>0</v>
      </c>
      <c r="AP254" s="115">
        <f t="shared" si="101"/>
        <v>0</v>
      </c>
      <c r="AQ254" s="115">
        <f t="shared" si="102"/>
        <v>0</v>
      </c>
      <c r="AR254" s="115">
        <f t="shared" si="103"/>
        <v>0</v>
      </c>
      <c r="AS254" s="115">
        <f t="shared" si="104"/>
        <v>0</v>
      </c>
      <c r="AT254" s="115">
        <f t="shared" si="105"/>
        <v>0</v>
      </c>
      <c r="AU254" s="46">
        <f t="shared" si="92"/>
        <v>0</v>
      </c>
      <c r="AW254" s="88" t="s">
        <v>1050</v>
      </c>
      <c r="AX254" s="89">
        <f t="shared" si="93"/>
        <v>0</v>
      </c>
      <c r="AY254" s="89" t="str">
        <f>Input!$H147</f>
        <v xml:space="preserve"> - </v>
      </c>
      <c r="AZ254" s="27">
        <f t="shared" si="106"/>
        <v>0</v>
      </c>
      <c r="BB254" s="264" t="str">
        <f t="shared" si="94"/>
        <v>Year 45</v>
      </c>
      <c r="BD254">
        <f>Input!E202</f>
        <v>0</v>
      </c>
      <c r="BE254">
        <f>Input!F202</f>
        <v>0</v>
      </c>
    </row>
    <row r="255" spans="2:57" ht="16.8" x14ac:dyDescent="0.4">
      <c r="R255">
        <v>46</v>
      </c>
      <c r="S255" s="73">
        <v>0</v>
      </c>
      <c r="T255">
        <v>0</v>
      </c>
      <c r="U255">
        <v>0</v>
      </c>
      <c r="V255">
        <v>0</v>
      </c>
      <c r="W255">
        <v>0</v>
      </c>
      <c r="X255">
        <v>0</v>
      </c>
      <c r="Y255">
        <v>0</v>
      </c>
      <c r="Z255">
        <v>0</v>
      </c>
      <c r="AA255">
        <v>0</v>
      </c>
      <c r="AB255" s="95">
        <f>IF(R255&lt;=Input!$G$90,$AU$165+'Residential Calculations'!$AC$108,0)</f>
        <v>0</v>
      </c>
      <c r="AC255" s="96">
        <f>IF(R255&lt;=Input!$G$90,$BE$172+'Residential Calculations'!$AD$108,0)</f>
        <v>0</v>
      </c>
      <c r="AD255" s="46">
        <f t="shared" si="96"/>
        <v>0</v>
      </c>
      <c r="AE255" s="46">
        <f>IF(R255&lt;=Input!$G$90,Calculations!AE254*(1+Input!$G$92),0)</f>
        <v>0</v>
      </c>
      <c r="AF255" s="46">
        <f>IF(R255&lt;=Input!$G$90,AF254*(1+Input!$G$92),0)</f>
        <v>0</v>
      </c>
      <c r="AG255" s="46">
        <f>IF(R255&lt;=Input!$G$90,AG254*(1+Input!$G$92),0)</f>
        <v>0</v>
      </c>
      <c r="AH255" s="46">
        <f>IF(R255&lt;=Input!$G$90,AH254*(1+Input!$G$92),0)</f>
        <v>0</v>
      </c>
      <c r="AI255" s="81">
        <f>IF(R255&lt;=Input!$G$90,AI254*(1+Input!$G$92),0)</f>
        <v>0</v>
      </c>
      <c r="AJ255" s="115">
        <f>IF(R255&lt;=Input!$G$90,Calculations!AJ254*(1+Input!$G$92),0)</f>
        <v>0</v>
      </c>
      <c r="AK255" s="119">
        <v>46</v>
      </c>
      <c r="AL255" s="121">
        <f t="shared" si="97"/>
        <v>0</v>
      </c>
      <c r="AM255" s="121">
        <f t="shared" si="98"/>
        <v>0</v>
      </c>
      <c r="AN255" s="115">
        <f t="shared" si="99"/>
        <v>0</v>
      </c>
      <c r="AO255" s="115">
        <f t="shared" si="100"/>
        <v>0</v>
      </c>
      <c r="AP255" s="115">
        <f t="shared" si="101"/>
        <v>0</v>
      </c>
      <c r="AQ255" s="115">
        <f t="shared" si="102"/>
        <v>0</v>
      </c>
      <c r="AR255" s="115">
        <f t="shared" si="103"/>
        <v>0</v>
      </c>
      <c r="AS255" s="115">
        <f t="shared" si="104"/>
        <v>0</v>
      </c>
      <c r="AT255" s="115">
        <f t="shared" si="105"/>
        <v>0</v>
      </c>
      <c r="AU255" s="46">
        <f t="shared" si="92"/>
        <v>0</v>
      </c>
      <c r="AW255" s="88" t="s">
        <v>1051</v>
      </c>
      <c r="AX255" s="89">
        <f t="shared" si="93"/>
        <v>0</v>
      </c>
      <c r="AY255" s="89" t="str">
        <f>Input!$H148</f>
        <v xml:space="preserve"> - </v>
      </c>
      <c r="AZ255" s="27">
        <f t="shared" si="106"/>
        <v>0</v>
      </c>
      <c r="BB255" s="264" t="str">
        <f t="shared" si="94"/>
        <v>Year 46</v>
      </c>
      <c r="BD255">
        <f>Input!E203</f>
        <v>0</v>
      </c>
      <c r="BE255">
        <f>Input!F203</f>
        <v>0</v>
      </c>
    </row>
    <row r="256" spans="2:57" ht="16.8" x14ac:dyDescent="0.4">
      <c r="R256">
        <v>47</v>
      </c>
      <c r="S256" s="73">
        <v>0</v>
      </c>
      <c r="T256">
        <v>0</v>
      </c>
      <c r="U256">
        <v>0</v>
      </c>
      <c r="V256">
        <v>0</v>
      </c>
      <c r="W256">
        <v>0</v>
      </c>
      <c r="X256">
        <v>0</v>
      </c>
      <c r="Y256">
        <v>0</v>
      </c>
      <c r="Z256">
        <v>0</v>
      </c>
      <c r="AA256">
        <v>0</v>
      </c>
      <c r="AB256" s="95">
        <f>IF(R256&lt;=Input!$G$90,$AU$165+'Residential Calculations'!$AC$108,0)</f>
        <v>0</v>
      </c>
      <c r="AC256" s="96">
        <f>IF(R256&lt;=Input!$G$90,$BE$172+'Residential Calculations'!$AD$108,0)</f>
        <v>0</v>
      </c>
      <c r="AD256" s="46">
        <f t="shared" si="96"/>
        <v>0</v>
      </c>
      <c r="AE256" s="46">
        <f>IF(R256&lt;=Input!$G$90,Calculations!AE255*(1+Input!$G$92),0)</f>
        <v>0</v>
      </c>
      <c r="AF256" s="46">
        <f>IF(R256&lt;=Input!$G$90,AF255*(1+Input!$G$92),0)</f>
        <v>0</v>
      </c>
      <c r="AG256" s="46">
        <f>IF(R256&lt;=Input!$G$90,AG255*(1+Input!$G$92),0)</f>
        <v>0</v>
      </c>
      <c r="AH256" s="46">
        <f>IF(R256&lt;=Input!$G$90,AH255*(1+Input!$G$92),0)</f>
        <v>0</v>
      </c>
      <c r="AI256" s="81">
        <f>IF(R256&lt;=Input!$G$90,AI255*(1+Input!$G$92),0)</f>
        <v>0</v>
      </c>
      <c r="AJ256" s="115">
        <f>IF(R256&lt;=Input!$G$90,Calculations!AJ255*(1+Input!$G$92),0)</f>
        <v>0</v>
      </c>
      <c r="AK256" s="119">
        <v>47</v>
      </c>
      <c r="AL256" s="121">
        <f t="shared" si="97"/>
        <v>0</v>
      </c>
      <c r="AM256" s="121">
        <f t="shared" si="98"/>
        <v>0</v>
      </c>
      <c r="AN256" s="115">
        <f t="shared" si="99"/>
        <v>0</v>
      </c>
      <c r="AO256" s="115">
        <f t="shared" si="100"/>
        <v>0</v>
      </c>
      <c r="AP256" s="115">
        <f t="shared" si="101"/>
        <v>0</v>
      </c>
      <c r="AQ256" s="115">
        <f t="shared" si="102"/>
        <v>0</v>
      </c>
      <c r="AR256" s="115">
        <f t="shared" si="103"/>
        <v>0</v>
      </c>
      <c r="AS256" s="115">
        <f t="shared" si="104"/>
        <v>0</v>
      </c>
      <c r="AT256" s="115">
        <f t="shared" si="105"/>
        <v>0</v>
      </c>
      <c r="AU256" s="46">
        <f t="shared" si="92"/>
        <v>0</v>
      </c>
      <c r="AW256" s="88" t="s">
        <v>1052</v>
      </c>
      <c r="AX256" s="89">
        <f t="shared" si="93"/>
        <v>0</v>
      </c>
      <c r="AY256" s="89" t="str">
        <f>Input!$H149</f>
        <v xml:space="preserve"> - </v>
      </c>
      <c r="AZ256" s="27">
        <f t="shared" si="106"/>
        <v>0</v>
      </c>
      <c r="BB256" s="264" t="str">
        <f t="shared" si="94"/>
        <v>Year 47</v>
      </c>
      <c r="BD256">
        <f>Input!E204</f>
        <v>0</v>
      </c>
      <c r="BE256">
        <f>Input!F204</f>
        <v>0</v>
      </c>
    </row>
    <row r="257" spans="18:57" ht="16.8" x14ac:dyDescent="0.4">
      <c r="R257">
        <v>48</v>
      </c>
      <c r="S257" s="73">
        <v>0</v>
      </c>
      <c r="T257">
        <v>0</v>
      </c>
      <c r="U257">
        <v>0</v>
      </c>
      <c r="V257">
        <v>0</v>
      </c>
      <c r="W257">
        <v>0</v>
      </c>
      <c r="X257">
        <v>0</v>
      </c>
      <c r="Y257">
        <v>0</v>
      </c>
      <c r="Z257">
        <v>0</v>
      </c>
      <c r="AA257">
        <v>0</v>
      </c>
      <c r="AB257" s="95">
        <f>IF(R257&lt;=Input!$G$90,$AU$165+'Residential Calculations'!$AC$108,0)</f>
        <v>0</v>
      </c>
      <c r="AC257" s="96">
        <f>IF(R257&lt;=Input!$G$90,$BE$172+'Residential Calculations'!$AD$108,0)</f>
        <v>0</v>
      </c>
      <c r="AD257" s="46">
        <f t="shared" si="96"/>
        <v>0</v>
      </c>
      <c r="AE257" s="46">
        <f>IF(R257&lt;=Input!$G$90,Calculations!AE256*(1+Input!$G$92),0)</f>
        <v>0</v>
      </c>
      <c r="AF257" s="46">
        <f>IF(R257&lt;=Input!$G$90,AF256*(1+Input!$G$92),0)</f>
        <v>0</v>
      </c>
      <c r="AG257" s="46">
        <f>IF(R257&lt;=Input!$G$90,AG256*(1+Input!$G$92),0)</f>
        <v>0</v>
      </c>
      <c r="AH257" s="46">
        <f>IF(R257&lt;=Input!$G$90,AH256*(1+Input!$G$92),0)</f>
        <v>0</v>
      </c>
      <c r="AI257" s="81">
        <f>IF(R257&lt;=Input!$G$90,AI256*(1+Input!$G$92),0)</f>
        <v>0</v>
      </c>
      <c r="AJ257" s="115">
        <f>IF(R257&lt;=Input!$G$90,Calculations!AJ256*(1+Input!$G$92),0)</f>
        <v>0</v>
      </c>
      <c r="AK257" s="119">
        <v>48</v>
      </c>
      <c r="AL257" s="121">
        <f t="shared" si="97"/>
        <v>0</v>
      </c>
      <c r="AM257" s="121">
        <f t="shared" si="98"/>
        <v>0</v>
      </c>
      <c r="AN257" s="115">
        <f t="shared" si="99"/>
        <v>0</v>
      </c>
      <c r="AO257" s="115">
        <f t="shared" si="100"/>
        <v>0</v>
      </c>
      <c r="AP257" s="115">
        <f t="shared" si="101"/>
        <v>0</v>
      </c>
      <c r="AQ257" s="115">
        <f t="shared" si="102"/>
        <v>0</v>
      </c>
      <c r="AR257" s="115">
        <f t="shared" si="103"/>
        <v>0</v>
      </c>
      <c r="AS257" s="115">
        <f t="shared" si="104"/>
        <v>0</v>
      </c>
      <c r="AT257" s="115">
        <f t="shared" si="105"/>
        <v>0</v>
      </c>
      <c r="AU257" s="46">
        <f t="shared" si="92"/>
        <v>0</v>
      </c>
      <c r="AW257" s="88" t="s">
        <v>1053</v>
      </c>
      <c r="AX257" s="89">
        <f t="shared" si="93"/>
        <v>0</v>
      </c>
      <c r="AY257" s="89" t="str">
        <f>Input!$H150</f>
        <v xml:space="preserve"> - </v>
      </c>
      <c r="AZ257" s="27">
        <f t="shared" si="106"/>
        <v>0</v>
      </c>
      <c r="BB257" s="264" t="str">
        <f t="shared" si="94"/>
        <v>Year 48</v>
      </c>
      <c r="BD257">
        <f>Input!E205</f>
        <v>0</v>
      </c>
      <c r="BE257">
        <f>Input!F205</f>
        <v>0</v>
      </c>
    </row>
    <row r="258" spans="18:57" ht="16.8" x14ac:dyDescent="0.4">
      <c r="R258">
        <v>49</v>
      </c>
      <c r="S258" s="73">
        <v>0</v>
      </c>
      <c r="T258">
        <v>0</v>
      </c>
      <c r="U258">
        <v>0</v>
      </c>
      <c r="V258">
        <v>0</v>
      </c>
      <c r="W258">
        <v>0</v>
      </c>
      <c r="X258">
        <v>0</v>
      </c>
      <c r="Y258">
        <v>0</v>
      </c>
      <c r="Z258">
        <v>0</v>
      </c>
      <c r="AA258">
        <v>0</v>
      </c>
      <c r="AB258" s="95">
        <f>IF(R258&lt;=Input!$G$90,$AU$165+'Residential Calculations'!$AC$108,0)</f>
        <v>0</v>
      </c>
      <c r="AC258" s="96">
        <f>IF(R258&lt;=Input!$G$90,$BE$172+'Residential Calculations'!$AD$108,0)</f>
        <v>0</v>
      </c>
      <c r="AD258" s="46">
        <f t="shared" si="96"/>
        <v>0</v>
      </c>
      <c r="AE258" s="46">
        <f>IF(R258&lt;=Input!$G$90,Calculations!AE257*(1+Input!$G$92),0)</f>
        <v>0</v>
      </c>
      <c r="AF258" s="46">
        <f>IF(R258&lt;=Input!$G$90,AF257*(1+Input!$G$92),0)</f>
        <v>0</v>
      </c>
      <c r="AG258" s="46">
        <f>IF(R258&lt;=Input!$G$90,AG257*(1+Input!$G$92),0)</f>
        <v>0</v>
      </c>
      <c r="AH258" s="46">
        <f>IF(R258&lt;=Input!$G$90,AH257*(1+Input!$G$92),0)</f>
        <v>0</v>
      </c>
      <c r="AI258" s="81">
        <f>IF(R258&lt;=Input!$G$90,AI257*(1+Input!$G$92),0)</f>
        <v>0</v>
      </c>
      <c r="AJ258" s="115">
        <f>IF(R258&lt;=Input!$G$90,Calculations!AJ257*(1+Input!$G$92),0)</f>
        <v>0</v>
      </c>
      <c r="AK258" s="119">
        <v>49</v>
      </c>
      <c r="AL258" s="121">
        <f t="shared" si="97"/>
        <v>0</v>
      </c>
      <c r="AM258" s="121">
        <f t="shared" si="98"/>
        <v>0</v>
      </c>
      <c r="AN258" s="115">
        <f t="shared" si="99"/>
        <v>0</v>
      </c>
      <c r="AO258" s="115">
        <f t="shared" si="100"/>
        <v>0</v>
      </c>
      <c r="AP258" s="115">
        <f t="shared" si="101"/>
        <v>0</v>
      </c>
      <c r="AQ258" s="115">
        <f t="shared" si="102"/>
        <v>0</v>
      </c>
      <c r="AR258" s="115">
        <f t="shared" si="103"/>
        <v>0</v>
      </c>
      <c r="AS258" s="115">
        <f t="shared" si="104"/>
        <v>0</v>
      </c>
      <c r="AT258" s="115">
        <f t="shared" si="105"/>
        <v>0</v>
      </c>
      <c r="AU258" s="46">
        <f t="shared" si="92"/>
        <v>0</v>
      </c>
      <c r="AW258" s="88" t="s">
        <v>1054</v>
      </c>
      <c r="AX258" s="89">
        <f t="shared" si="93"/>
        <v>0</v>
      </c>
      <c r="AY258" s="89" t="str">
        <f>Input!$H151</f>
        <v xml:space="preserve"> - </v>
      </c>
      <c r="AZ258" s="27">
        <f t="shared" si="106"/>
        <v>0</v>
      </c>
      <c r="BB258" s="264" t="str">
        <f t="shared" si="94"/>
        <v>Year 49</v>
      </c>
      <c r="BD258">
        <f>Input!E206</f>
        <v>0</v>
      </c>
      <c r="BE258">
        <f>Input!F206</f>
        <v>0</v>
      </c>
    </row>
    <row r="259" spans="18:57" ht="16.8" x14ac:dyDescent="0.4">
      <c r="R259">
        <v>50</v>
      </c>
      <c r="S259" s="75">
        <v>0</v>
      </c>
      <c r="T259" s="76">
        <v>0</v>
      </c>
      <c r="U259" s="76">
        <v>0</v>
      </c>
      <c r="V259" s="76">
        <v>0</v>
      </c>
      <c r="W259" s="76">
        <v>0</v>
      </c>
      <c r="X259" s="76">
        <v>0</v>
      </c>
      <c r="Y259" s="76">
        <v>0</v>
      </c>
      <c r="Z259" s="76">
        <v>0</v>
      </c>
      <c r="AA259" s="76">
        <v>0</v>
      </c>
      <c r="AB259" s="95">
        <f>IF(R259&lt;=Input!$G$90,$AU$165+'Residential Calculations'!$AC$108,0)</f>
        <v>0</v>
      </c>
      <c r="AC259" s="96">
        <f>IF(R259&lt;=Input!$G$90,$BE$172+'Residential Calculations'!$AD$108,0)</f>
        <v>0</v>
      </c>
      <c r="AD259" s="83">
        <f t="shared" si="96"/>
        <v>0</v>
      </c>
      <c r="AE259" s="83">
        <f>IF(R259&lt;=Input!$G$90,Calculations!AE258*(1+Input!$G$92),0)</f>
        <v>0</v>
      </c>
      <c r="AF259" s="83">
        <f>IF(R259&lt;=Input!$G$90,AF258*(1+Input!$G$92),0)</f>
        <v>0</v>
      </c>
      <c r="AG259" s="46">
        <f>IF(R259&lt;=Input!$G$90,AG258*(1+Input!$G$92),0)</f>
        <v>0</v>
      </c>
      <c r="AH259" s="46">
        <f>IF(R259&lt;=Input!$G$90,AH258*(1+Input!$G$92),0)</f>
        <v>0</v>
      </c>
      <c r="AI259" s="84">
        <f>IF(R259&lt;=Input!$G$90,AI258*(1+Input!$G$92),0)</f>
        <v>0</v>
      </c>
      <c r="AJ259" s="116">
        <f>IF(R259&lt;=Input!$G$90,Calculations!AJ258*(1+Input!$G$92),0)</f>
        <v>0</v>
      </c>
      <c r="AK259" s="119">
        <v>50</v>
      </c>
      <c r="AL259" s="122">
        <f t="shared" si="97"/>
        <v>0</v>
      </c>
      <c r="AM259" s="122">
        <f t="shared" si="98"/>
        <v>0</v>
      </c>
      <c r="AN259" s="116">
        <f t="shared" si="99"/>
        <v>0</v>
      </c>
      <c r="AO259" s="116">
        <f t="shared" si="100"/>
        <v>0</v>
      </c>
      <c r="AP259" s="116">
        <f t="shared" si="101"/>
        <v>0</v>
      </c>
      <c r="AQ259" s="116">
        <f t="shared" si="102"/>
        <v>0</v>
      </c>
      <c r="AR259" s="116">
        <f t="shared" si="103"/>
        <v>0</v>
      </c>
      <c r="AS259" s="116">
        <f t="shared" si="104"/>
        <v>0</v>
      </c>
      <c r="AT259" s="116">
        <f t="shared" si="105"/>
        <v>0</v>
      </c>
      <c r="AU259" s="46">
        <f t="shared" si="92"/>
        <v>0</v>
      </c>
      <c r="AW259" s="88" t="s">
        <v>1055</v>
      </c>
      <c r="AX259" s="89">
        <f t="shared" si="93"/>
        <v>0</v>
      </c>
      <c r="AY259" s="89" t="str">
        <f>Input!$H152</f>
        <v xml:space="preserve"> - </v>
      </c>
      <c r="AZ259" s="27">
        <f t="shared" si="106"/>
        <v>0</v>
      </c>
      <c r="BB259" s="264" t="str">
        <f t="shared" si="94"/>
        <v>Year 50</v>
      </c>
      <c r="BD259">
        <f>Input!E207</f>
        <v>0</v>
      </c>
      <c r="BE259">
        <f>Input!F207</f>
        <v>0</v>
      </c>
    </row>
    <row r="260" spans="18:57" ht="16.8" x14ac:dyDescent="0.4">
      <c r="R260" t="s">
        <v>17</v>
      </c>
      <c r="S260" s="59">
        <f>SUM(S209:S259)</f>
        <v>2.1095756138585484</v>
      </c>
      <c r="T260" s="62">
        <f t="shared" ref="T260:Z260" si="108">SUM(T209:T259)</f>
        <v>145369.23870271741</v>
      </c>
      <c r="U260" s="62">
        <f t="shared" si="108"/>
        <v>503588.5988127219</v>
      </c>
      <c r="V260" s="59">
        <f t="shared" si="108"/>
        <v>2.3894956110250001</v>
      </c>
      <c r="W260" s="62">
        <f t="shared" si="108"/>
        <v>193457.48922087171</v>
      </c>
      <c r="X260" s="62">
        <f t="shared" si="108"/>
        <v>733122.83394883934</v>
      </c>
      <c r="Y260" s="59">
        <f t="shared" si="108"/>
        <v>4.7789912220500002</v>
      </c>
      <c r="Z260" s="62">
        <f t="shared" si="108"/>
        <v>386914.97844174341</v>
      </c>
      <c r="AA260" s="62">
        <f t="shared" ref="AA260" si="109">SUM(AA209:AA259)</f>
        <v>1466245.6678976787</v>
      </c>
      <c r="AB260" s="91">
        <f>AB212</f>
        <v>6</v>
      </c>
      <c r="AC260" s="91">
        <f>AC212</f>
        <v>1.168486833075</v>
      </c>
      <c r="AD260" s="62">
        <f>SUM(AD209:AD259)</f>
        <v>4981318.9274860956</v>
      </c>
      <c r="AE260" s="62">
        <f t="shared" ref="AE260" si="110">SUM(AE209:AE259)</f>
        <v>604004.71192832291</v>
      </c>
      <c r="AF260" s="62">
        <f>SUM(AF209:AF259)</f>
        <v>4377314.2155577727</v>
      </c>
      <c r="AG260" s="46">
        <f>SUM(AG209:AG259)</f>
        <v>16299759.065343173</v>
      </c>
      <c r="AH260" s="46">
        <f t="shared" ref="AH260" si="111">SUM(AH209:AH259)</f>
        <v>2577352.7157995012</v>
      </c>
      <c r="AI260" s="46">
        <f>SUM(AI209:AI259)</f>
        <v>34869.232492402676</v>
      </c>
      <c r="AJ260" s="46">
        <f>SUM(AJ212:AJ259)</f>
        <v>34869.232492402676</v>
      </c>
      <c r="AK260" s="119" t="s">
        <v>17</v>
      </c>
      <c r="AL260" s="67">
        <f>AL212</f>
        <v>6</v>
      </c>
      <c r="AM260" s="67">
        <f>AM212</f>
        <v>1.168486833075</v>
      </c>
      <c r="AN260" s="46">
        <f>SUM(AN210:AN259)</f>
        <v>5561691.3951487113</v>
      </c>
      <c r="AO260" s="46">
        <f t="shared" ref="AO260:AU260" si="112">SUM(AO210:AO259)</f>
        <v>674377.17959093803</v>
      </c>
      <c r="AP260" s="46">
        <f t="shared" si="112"/>
        <v>4887314.2155577727</v>
      </c>
      <c r="AQ260" s="46">
        <f t="shared" si="112"/>
        <v>18198840.719975032</v>
      </c>
      <c r="AR260" s="46">
        <f t="shared" si="112"/>
        <v>2877639.5630141594</v>
      </c>
      <c r="AS260" s="46">
        <f t="shared" si="112"/>
        <v>38931.839766040968</v>
      </c>
      <c r="AT260" s="46">
        <f t="shared" si="112"/>
        <v>38931.839766040968</v>
      </c>
      <c r="AU260" s="46">
        <f t="shared" si="112"/>
        <v>250276.11278169195</v>
      </c>
      <c r="AW260" s="88" t="s">
        <v>59</v>
      </c>
      <c r="AY260" s="46">
        <f>SUM(AY210:AY259)</f>
        <v>-135235.36581229066</v>
      </c>
      <c r="BB260" t="s">
        <v>17</v>
      </c>
      <c r="BC260" s="123"/>
      <c r="BD260" s="123">
        <f>SUM(BD210:BD259)</f>
        <v>0</v>
      </c>
      <c r="BE260" s="123">
        <f>SUM(BE210:BE259)</f>
        <v>0</v>
      </c>
    </row>
    <row r="261" spans="18:57" ht="28.8" x14ac:dyDescent="0.4">
      <c r="AB261" s="93" t="s">
        <v>85</v>
      </c>
      <c r="AC261" s="93" t="s">
        <v>86</v>
      </c>
      <c r="AD261" s="93" t="s">
        <v>99</v>
      </c>
      <c r="AE261" s="93" t="s">
        <v>89</v>
      </c>
      <c r="AF261" s="93" t="s">
        <v>88</v>
      </c>
      <c r="AG261" s="93" t="s">
        <v>1062</v>
      </c>
      <c r="AH261" s="93" t="s">
        <v>83</v>
      </c>
      <c r="AI261" s="92" t="s">
        <v>1061</v>
      </c>
      <c r="AL261" s="118" t="s">
        <v>85</v>
      </c>
      <c r="AM261" s="118" t="s">
        <v>86</v>
      </c>
      <c r="AN261" s="118" t="s">
        <v>99</v>
      </c>
      <c r="AO261" s="118" t="s">
        <v>89</v>
      </c>
      <c r="AP261" s="118" t="s">
        <v>88</v>
      </c>
      <c r="AQ261" s="118" t="s">
        <v>1062</v>
      </c>
      <c r="AR261" s="118" t="s">
        <v>83</v>
      </c>
      <c r="AS261" s="118" t="s">
        <v>1074</v>
      </c>
      <c r="AT261" s="118" t="s">
        <v>1073</v>
      </c>
      <c r="AW261" s="88" t="s">
        <v>1064</v>
      </c>
      <c r="AY261" s="94">
        <f>NPV(J7,AY210:AY259)</f>
        <v>-123619.3829358027</v>
      </c>
      <c r="AZ261" s="11" t="s">
        <v>1075</v>
      </c>
      <c r="BB261" t="s">
        <v>1064</v>
      </c>
      <c r="BC261" s="123"/>
      <c r="BD261" s="123">
        <f t="shared" ref="BD261:BE261" si="113">NPV($J$7,BD210:BD259)</f>
        <v>0</v>
      </c>
      <c r="BE261" s="123">
        <f t="shared" si="113"/>
        <v>0</v>
      </c>
    </row>
    <row r="262" spans="18:57" ht="16.8" x14ac:dyDescent="0.4">
      <c r="AK262" t="s">
        <v>1064</v>
      </c>
      <c r="AN262" s="123">
        <f>NPV($J$7,AN210:AN259)</f>
        <v>4936738.3124673888</v>
      </c>
      <c r="AO262" s="123">
        <f t="shared" ref="AO262:AU262" si="114">NPV($J$7,AO210:AO259)</f>
        <v>598599.13522786659</v>
      </c>
      <c r="AP262" s="123">
        <f t="shared" si="114"/>
        <v>4338139.1772395223</v>
      </c>
      <c r="AQ262" s="123">
        <f t="shared" si="114"/>
        <v>16153883.385755554</v>
      </c>
      <c r="AR262" s="123">
        <f t="shared" si="114"/>
        <v>2554286.5417875405</v>
      </c>
      <c r="AS262" s="123">
        <f t="shared" si="114"/>
        <v>34557.168187271731</v>
      </c>
      <c r="AT262" s="123">
        <f t="shared" si="114"/>
        <v>34557.168187271731</v>
      </c>
      <c r="AU262" s="123">
        <f t="shared" si="114"/>
        <v>222153.22406103255</v>
      </c>
      <c r="AW262" s="88" t="s">
        <v>1065</v>
      </c>
      <c r="AX262" s="46">
        <f>SUMIF(AX209:AX259,"&lt;&gt;#VALUE!")</f>
        <v>6043777.2112486623</v>
      </c>
    </row>
    <row r="264" spans="18:57" ht="16.8" x14ac:dyDescent="0.4">
      <c r="AW264" s="88" t="s">
        <v>1076</v>
      </c>
      <c r="AY264" s="94">
        <f>AY261+AY209</f>
        <v>-155619.38293580269</v>
      </c>
    </row>
  </sheetData>
  <mergeCells count="17">
    <mergeCell ref="AB207:AH207"/>
    <mergeCell ref="P207:P214"/>
    <mergeCell ref="BB208:BE208"/>
    <mergeCell ref="AL207:AT207"/>
    <mergeCell ref="P216:P223"/>
    <mergeCell ref="S207:U207"/>
    <mergeCell ref="V207:X207"/>
    <mergeCell ref="Y207:AA207"/>
    <mergeCell ref="B21:E21"/>
    <mergeCell ref="B151:E151"/>
    <mergeCell ref="B177:E177"/>
    <mergeCell ref="O207:O214"/>
    <mergeCell ref="O216:O223"/>
    <mergeCell ref="B46:E46"/>
    <mergeCell ref="B72:E72"/>
    <mergeCell ref="B98:E98"/>
    <mergeCell ref="B124:E124"/>
  </mergeCells>
  <pageMargins left="0.7" right="0.7" top="0.75" bottom="0.75" header="0.3" footer="0.3"/>
  <pageSetup orientation="portrait" r:id="rId1"/>
  <ignoredErrors>
    <ignoredError sqref="C21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4336-D0F9-4B14-8721-59223092CA0C}">
  <sheetPr>
    <tabColor theme="1"/>
  </sheetPr>
  <dimension ref="A3:AU188"/>
  <sheetViews>
    <sheetView showGridLines="0" workbookViewId="0">
      <selection activeCell="AD108" sqref="AD108"/>
    </sheetView>
  </sheetViews>
  <sheetFormatPr defaultRowHeight="14.4" x14ac:dyDescent="0.3"/>
  <cols>
    <col min="1" max="1" width="19.6640625" customWidth="1"/>
    <col min="2" max="2" width="12" bestFit="1" customWidth="1"/>
    <col min="6" max="6" width="32.109375" bestFit="1" customWidth="1"/>
    <col min="7" max="15" width="10.6640625" customWidth="1"/>
    <col min="16" max="16" width="12" bestFit="1" customWidth="1"/>
    <col min="24" max="24" width="15.6640625" bestFit="1" customWidth="1"/>
    <col min="25" max="26" width="10.88671875" customWidth="1"/>
  </cols>
  <sheetData>
    <row r="3" spans="2:15" x14ac:dyDescent="0.3">
      <c r="B3" t="s">
        <v>1145</v>
      </c>
    </row>
    <row r="4" spans="2:15" x14ac:dyDescent="0.3">
      <c r="B4" t="s">
        <v>1146</v>
      </c>
    </row>
    <row r="5" spans="2:15" x14ac:dyDescent="0.3">
      <c r="B5" t="s">
        <v>1147</v>
      </c>
    </row>
    <row r="6" spans="2:15" x14ac:dyDescent="0.3">
      <c r="B6" t="s">
        <v>1148</v>
      </c>
    </row>
    <row r="7" spans="2:15" x14ac:dyDescent="0.3">
      <c r="B7" t="s">
        <v>1149</v>
      </c>
    </row>
    <row r="8" spans="2:15" x14ac:dyDescent="0.3">
      <c r="B8" t="s">
        <v>1150</v>
      </c>
    </row>
    <row r="9" spans="2:15" x14ac:dyDescent="0.3">
      <c r="B9" t="s">
        <v>1151</v>
      </c>
    </row>
    <row r="10" spans="2:15" x14ac:dyDescent="0.3">
      <c r="B10" t="s">
        <v>1152</v>
      </c>
    </row>
    <row r="11" spans="2:15" x14ac:dyDescent="0.3">
      <c r="B11" t="s">
        <v>1153</v>
      </c>
    </row>
    <row r="12" spans="2:15" x14ac:dyDescent="0.3">
      <c r="B12" t="s">
        <v>1154</v>
      </c>
      <c r="F12" t="s">
        <v>1168</v>
      </c>
    </row>
    <row r="13" spans="2:15" x14ac:dyDescent="0.3">
      <c r="B13" t="s">
        <v>986</v>
      </c>
      <c r="F13" t="s">
        <v>1169</v>
      </c>
    </row>
    <row r="15" spans="2:15" ht="29.4" customHeight="1" x14ac:dyDescent="0.3">
      <c r="G15" s="307" t="s">
        <v>1146</v>
      </c>
      <c r="H15" s="307" t="s">
        <v>1147</v>
      </c>
      <c r="I15" s="307" t="s">
        <v>1148</v>
      </c>
      <c r="J15" s="307" t="s">
        <v>1149</v>
      </c>
      <c r="K15" s="307" t="s">
        <v>1150</v>
      </c>
      <c r="L15" s="307" t="s">
        <v>1151</v>
      </c>
      <c r="M15" s="307" t="s">
        <v>1152</v>
      </c>
      <c r="N15" s="307" t="s">
        <v>1153</v>
      </c>
      <c r="O15" s="307" t="s">
        <v>1154</v>
      </c>
    </row>
    <row r="16" spans="2:15" x14ac:dyDescent="0.3">
      <c r="F16" t="s">
        <v>1158</v>
      </c>
      <c r="G16" s="46">
        <v>4707</v>
      </c>
      <c r="H16" s="46">
        <v>5142</v>
      </c>
      <c r="I16" s="46">
        <v>6063</v>
      </c>
      <c r="J16" s="46">
        <v>7742</v>
      </c>
      <c r="K16" s="46">
        <v>7554</v>
      </c>
      <c r="L16" s="46">
        <v>9214</v>
      </c>
      <c r="M16" s="46">
        <v>12381</v>
      </c>
      <c r="N16" s="46">
        <v>13885</v>
      </c>
      <c r="O16" s="46">
        <v>18094</v>
      </c>
    </row>
    <row r="17" spans="6:16" x14ac:dyDescent="0.3">
      <c r="F17" t="s">
        <v>1159</v>
      </c>
      <c r="G17" s="46">
        <v>803</v>
      </c>
      <c r="H17" s="46">
        <v>1036</v>
      </c>
      <c r="I17" s="46">
        <v>1228</v>
      </c>
      <c r="J17" s="46">
        <v>1700</v>
      </c>
      <c r="K17" s="46">
        <v>2232</v>
      </c>
      <c r="L17" s="46">
        <v>2744</v>
      </c>
      <c r="M17" s="46">
        <v>3006</v>
      </c>
      <c r="N17" s="46">
        <v>3798</v>
      </c>
      <c r="O17" s="46">
        <v>5115</v>
      </c>
    </row>
    <row r="18" spans="6:16" x14ac:dyDescent="0.3">
      <c r="F18" t="s">
        <v>1160</v>
      </c>
      <c r="G18" s="46">
        <v>1294</v>
      </c>
      <c r="H18" s="46">
        <v>729</v>
      </c>
      <c r="I18" s="46">
        <v>1152</v>
      </c>
      <c r="J18" s="46">
        <v>1455</v>
      </c>
      <c r="K18" s="46">
        <v>1502</v>
      </c>
      <c r="L18" s="46">
        <v>2332</v>
      </c>
      <c r="M18" s="46">
        <v>2423</v>
      </c>
      <c r="N18" s="46">
        <v>3000</v>
      </c>
      <c r="O18" s="46">
        <v>5075</v>
      </c>
    </row>
    <row r="19" spans="6:16" x14ac:dyDescent="0.3">
      <c r="F19" t="s">
        <v>1161</v>
      </c>
      <c r="G19" s="46">
        <v>3490</v>
      </c>
      <c r="H19" s="46">
        <v>4847</v>
      </c>
      <c r="I19" s="46">
        <v>6892</v>
      </c>
      <c r="J19" s="46">
        <v>7987</v>
      </c>
      <c r="K19" s="46">
        <v>8854</v>
      </c>
      <c r="L19" s="46">
        <v>10244</v>
      </c>
      <c r="M19" s="46">
        <v>13860</v>
      </c>
      <c r="N19" s="46">
        <v>18200</v>
      </c>
      <c r="O19" s="46">
        <v>21170</v>
      </c>
    </row>
    <row r="20" spans="6:16" x14ac:dyDescent="0.3">
      <c r="F20" t="s">
        <v>1162</v>
      </c>
      <c r="G20" s="46">
        <v>2509</v>
      </c>
      <c r="H20" s="46">
        <v>4299</v>
      </c>
      <c r="I20" s="46">
        <v>4384</v>
      </c>
      <c r="J20" s="46">
        <v>4768</v>
      </c>
      <c r="K20" s="46">
        <v>4778</v>
      </c>
      <c r="L20" s="46">
        <v>5451</v>
      </c>
      <c r="M20" s="46">
        <v>7029</v>
      </c>
      <c r="N20" s="46">
        <v>7632</v>
      </c>
      <c r="O20" s="46">
        <v>10493</v>
      </c>
    </row>
    <row r="21" spans="6:16" x14ac:dyDescent="0.3">
      <c r="F21" t="s">
        <v>1163</v>
      </c>
      <c r="G21" s="46">
        <v>1067</v>
      </c>
      <c r="H21" s="46">
        <v>1257</v>
      </c>
      <c r="I21" s="46">
        <v>1909</v>
      </c>
      <c r="J21" s="46">
        <v>2635</v>
      </c>
      <c r="K21" s="46">
        <v>2470</v>
      </c>
      <c r="L21" s="46">
        <v>3171</v>
      </c>
      <c r="M21" s="46">
        <v>3781</v>
      </c>
      <c r="N21" s="46">
        <v>5476</v>
      </c>
      <c r="O21" s="46">
        <v>8519</v>
      </c>
    </row>
    <row r="22" spans="6:16" x14ac:dyDescent="0.3">
      <c r="F22" t="s">
        <v>1164</v>
      </c>
      <c r="G22" s="46">
        <v>1123</v>
      </c>
      <c r="H22" s="46">
        <v>543</v>
      </c>
      <c r="I22" s="46">
        <v>852</v>
      </c>
      <c r="J22" s="46">
        <v>1026</v>
      </c>
      <c r="K22" s="46">
        <v>698</v>
      </c>
      <c r="L22" s="46">
        <v>1139</v>
      </c>
      <c r="M22" s="46">
        <v>1974</v>
      </c>
      <c r="N22" s="46">
        <v>2607</v>
      </c>
      <c r="O22" s="46">
        <v>7044</v>
      </c>
    </row>
    <row r="23" spans="6:16" x14ac:dyDescent="0.3">
      <c r="F23" t="s">
        <v>1165</v>
      </c>
      <c r="G23" s="46">
        <v>330</v>
      </c>
      <c r="H23" s="46">
        <v>453</v>
      </c>
      <c r="I23" s="46">
        <v>560</v>
      </c>
      <c r="J23" s="46">
        <v>666</v>
      </c>
      <c r="K23" s="46">
        <v>727</v>
      </c>
      <c r="L23" s="46">
        <v>798</v>
      </c>
      <c r="M23" s="46">
        <v>1002</v>
      </c>
      <c r="N23" s="46">
        <v>1625</v>
      </c>
      <c r="O23" s="46">
        <v>1759</v>
      </c>
    </row>
    <row r="24" spans="6:16" x14ac:dyDescent="0.3">
      <c r="F24" t="s">
        <v>1166</v>
      </c>
      <c r="G24" s="46">
        <v>249</v>
      </c>
      <c r="H24" s="46">
        <v>709</v>
      </c>
      <c r="I24" s="46">
        <v>705</v>
      </c>
      <c r="J24" s="46">
        <v>960</v>
      </c>
      <c r="K24" s="46">
        <v>726</v>
      </c>
      <c r="L24" s="46">
        <v>1056</v>
      </c>
      <c r="M24" s="46">
        <v>1324</v>
      </c>
      <c r="N24" s="46">
        <v>2091</v>
      </c>
      <c r="O24" s="46">
        <v>1948</v>
      </c>
    </row>
    <row r="25" spans="6:16" x14ac:dyDescent="0.3">
      <c r="F25" t="s">
        <v>1167</v>
      </c>
      <c r="G25" s="46">
        <f>69+330</f>
        <v>399</v>
      </c>
      <c r="H25" s="46">
        <f>142+305</f>
        <v>447</v>
      </c>
      <c r="I25" s="46">
        <f>69+432</f>
        <v>501</v>
      </c>
      <c r="J25" s="46">
        <f>127+349</f>
        <v>476</v>
      </c>
      <c r="K25" s="46">
        <f>100+289</f>
        <v>389</v>
      </c>
      <c r="L25" s="46">
        <f>141+425</f>
        <v>566</v>
      </c>
      <c r="M25" s="46">
        <f>92+367</f>
        <v>459</v>
      </c>
      <c r="N25" s="46">
        <f>226+211</f>
        <v>437</v>
      </c>
      <c r="O25" s="46">
        <f>289+216</f>
        <v>505</v>
      </c>
    </row>
    <row r="26" spans="6:16" x14ac:dyDescent="0.3">
      <c r="F26" t="s">
        <v>1170</v>
      </c>
      <c r="G26" s="46">
        <f>SUM(G16:G25)</f>
        <v>15971</v>
      </c>
      <c r="H26" s="46">
        <f t="shared" ref="H26:O26" si="0">SUM(H16:H25)</f>
        <v>19462</v>
      </c>
      <c r="I26" s="46">
        <f t="shared" si="0"/>
        <v>24246</v>
      </c>
      <c r="J26" s="46">
        <f t="shared" si="0"/>
        <v>29415</v>
      </c>
      <c r="K26" s="46">
        <f t="shared" si="0"/>
        <v>29930</v>
      </c>
      <c r="L26" s="46">
        <f t="shared" si="0"/>
        <v>36715</v>
      </c>
      <c r="M26" s="46">
        <f t="shared" si="0"/>
        <v>47239</v>
      </c>
      <c r="N26" s="46">
        <f t="shared" si="0"/>
        <v>58751</v>
      </c>
      <c r="O26" s="46">
        <f t="shared" si="0"/>
        <v>79722</v>
      </c>
    </row>
    <row r="31" spans="6:16" x14ac:dyDescent="0.3">
      <c r="G31" t="s">
        <v>1158</v>
      </c>
      <c r="H31" t="s">
        <v>1159</v>
      </c>
      <c r="I31" t="s">
        <v>1160</v>
      </c>
      <c r="J31" t="s">
        <v>1161</v>
      </c>
      <c r="K31" t="s">
        <v>1162</v>
      </c>
      <c r="L31" t="s">
        <v>1163</v>
      </c>
      <c r="M31" t="s">
        <v>1164</v>
      </c>
      <c r="N31" t="s">
        <v>1165</v>
      </c>
      <c r="O31" t="s">
        <v>1166</v>
      </c>
      <c r="P31" t="s">
        <v>1167</v>
      </c>
    </row>
    <row r="32" spans="6:16" x14ac:dyDescent="0.3">
      <c r="F32" s="307" t="s">
        <v>1146</v>
      </c>
      <c r="G32" s="46">
        <v>4707</v>
      </c>
      <c r="H32" s="46">
        <v>803</v>
      </c>
      <c r="I32" s="46">
        <v>1294</v>
      </c>
      <c r="J32" s="46">
        <v>3490</v>
      </c>
      <c r="K32" s="46">
        <v>2509</v>
      </c>
      <c r="L32" s="46">
        <v>1067</v>
      </c>
      <c r="M32" s="46">
        <v>1123</v>
      </c>
      <c r="N32" s="46">
        <v>330</v>
      </c>
      <c r="O32" s="46">
        <v>249</v>
      </c>
      <c r="P32" s="46">
        <f>69+330</f>
        <v>399</v>
      </c>
    </row>
    <row r="33" spans="6:16" x14ac:dyDescent="0.3">
      <c r="F33" s="307" t="s">
        <v>1147</v>
      </c>
      <c r="G33" s="46">
        <v>5142</v>
      </c>
      <c r="H33" s="46">
        <v>1036</v>
      </c>
      <c r="I33" s="46">
        <v>729</v>
      </c>
      <c r="J33" s="46">
        <v>4847</v>
      </c>
      <c r="K33" s="46">
        <v>4299</v>
      </c>
      <c r="L33" s="46">
        <v>1257</v>
      </c>
      <c r="M33" s="46">
        <v>543</v>
      </c>
      <c r="N33" s="46">
        <v>453</v>
      </c>
      <c r="O33" s="46">
        <v>709</v>
      </c>
      <c r="P33" s="46">
        <f>142+305</f>
        <v>447</v>
      </c>
    </row>
    <row r="34" spans="6:16" x14ac:dyDescent="0.3">
      <c r="F34" s="307" t="s">
        <v>1148</v>
      </c>
      <c r="G34" s="46">
        <v>6063</v>
      </c>
      <c r="H34" s="46">
        <v>1228</v>
      </c>
      <c r="I34" s="46">
        <v>1152</v>
      </c>
      <c r="J34" s="46">
        <v>6892</v>
      </c>
      <c r="K34" s="46">
        <v>4384</v>
      </c>
      <c r="L34" s="46">
        <v>1909</v>
      </c>
      <c r="M34" s="46">
        <v>852</v>
      </c>
      <c r="N34" s="46">
        <v>560</v>
      </c>
      <c r="O34" s="46">
        <v>705</v>
      </c>
      <c r="P34" s="46">
        <f>69+432</f>
        <v>501</v>
      </c>
    </row>
    <row r="35" spans="6:16" x14ac:dyDescent="0.3">
      <c r="F35" s="307" t="s">
        <v>1149</v>
      </c>
      <c r="G35" s="46">
        <v>7742</v>
      </c>
      <c r="H35" s="46">
        <v>1700</v>
      </c>
      <c r="I35" s="46">
        <v>1455</v>
      </c>
      <c r="J35" s="46">
        <v>7987</v>
      </c>
      <c r="K35" s="46">
        <v>4768</v>
      </c>
      <c r="L35" s="46">
        <v>2635</v>
      </c>
      <c r="M35" s="46">
        <v>1026</v>
      </c>
      <c r="N35" s="46">
        <v>666</v>
      </c>
      <c r="O35" s="46">
        <v>960</v>
      </c>
      <c r="P35" s="46">
        <f>127+349</f>
        <v>476</v>
      </c>
    </row>
    <row r="36" spans="6:16" x14ac:dyDescent="0.3">
      <c r="F36" s="307" t="s">
        <v>1150</v>
      </c>
      <c r="G36" s="46">
        <v>7554</v>
      </c>
      <c r="H36" s="46">
        <v>2232</v>
      </c>
      <c r="I36" s="46">
        <v>1502</v>
      </c>
      <c r="J36" s="46">
        <v>8854</v>
      </c>
      <c r="K36" s="46">
        <v>4778</v>
      </c>
      <c r="L36" s="46">
        <v>2470</v>
      </c>
      <c r="M36" s="46">
        <v>698</v>
      </c>
      <c r="N36" s="46">
        <v>727</v>
      </c>
      <c r="O36" s="46">
        <v>726</v>
      </c>
      <c r="P36" s="46">
        <f>100+289</f>
        <v>389</v>
      </c>
    </row>
    <row r="37" spans="6:16" x14ac:dyDescent="0.3">
      <c r="F37" s="307" t="s">
        <v>1151</v>
      </c>
      <c r="G37" s="46">
        <v>9214</v>
      </c>
      <c r="H37" s="46">
        <v>2744</v>
      </c>
      <c r="I37" s="46">
        <v>2332</v>
      </c>
      <c r="J37" s="46">
        <v>10244</v>
      </c>
      <c r="K37" s="46">
        <v>5451</v>
      </c>
      <c r="L37" s="46">
        <v>3171</v>
      </c>
      <c r="M37" s="46">
        <v>1139</v>
      </c>
      <c r="N37" s="46">
        <v>798</v>
      </c>
      <c r="O37" s="46">
        <v>1056</v>
      </c>
      <c r="P37" s="46">
        <f>141+425</f>
        <v>566</v>
      </c>
    </row>
    <row r="38" spans="6:16" x14ac:dyDescent="0.3">
      <c r="F38" s="307" t="s">
        <v>1152</v>
      </c>
      <c r="G38" s="46">
        <v>12381</v>
      </c>
      <c r="H38" s="46">
        <v>3006</v>
      </c>
      <c r="I38" s="46">
        <v>2423</v>
      </c>
      <c r="J38" s="46">
        <v>13860</v>
      </c>
      <c r="K38" s="46">
        <v>7029</v>
      </c>
      <c r="L38" s="46">
        <v>3781</v>
      </c>
      <c r="M38" s="46">
        <v>1974</v>
      </c>
      <c r="N38" s="46">
        <v>1002</v>
      </c>
      <c r="O38" s="46">
        <v>1324</v>
      </c>
      <c r="P38" s="46">
        <f>92+367</f>
        <v>459</v>
      </c>
    </row>
    <row r="39" spans="6:16" x14ac:dyDescent="0.3">
      <c r="F39" s="307" t="s">
        <v>1153</v>
      </c>
      <c r="G39" s="46">
        <v>13885</v>
      </c>
      <c r="H39" s="46">
        <v>3798</v>
      </c>
      <c r="I39" s="46">
        <v>3000</v>
      </c>
      <c r="J39" s="46">
        <v>18200</v>
      </c>
      <c r="K39" s="46">
        <v>7632</v>
      </c>
      <c r="L39" s="46">
        <v>5476</v>
      </c>
      <c r="M39" s="46">
        <v>2607</v>
      </c>
      <c r="N39" s="46">
        <v>1625</v>
      </c>
      <c r="O39" s="46">
        <v>2091</v>
      </c>
      <c r="P39" s="46">
        <f>226+211</f>
        <v>437</v>
      </c>
    </row>
    <row r="40" spans="6:16" x14ac:dyDescent="0.3">
      <c r="F40" s="307" t="s">
        <v>1154</v>
      </c>
      <c r="G40" s="46">
        <v>18094</v>
      </c>
      <c r="H40" s="46">
        <v>5115</v>
      </c>
      <c r="I40" s="46">
        <v>5075</v>
      </c>
      <c r="J40" s="46">
        <v>21170</v>
      </c>
      <c r="K40" s="46">
        <v>10493</v>
      </c>
      <c r="L40" s="46">
        <v>8519</v>
      </c>
      <c r="M40" s="46">
        <v>7044</v>
      </c>
      <c r="N40" s="46">
        <v>1759</v>
      </c>
      <c r="O40" s="46">
        <v>1948</v>
      </c>
      <c r="P40" s="46">
        <f>289+216</f>
        <v>505</v>
      </c>
    </row>
    <row r="45" spans="6:16" x14ac:dyDescent="0.3">
      <c r="F45" s="308" t="s">
        <v>1171</v>
      </c>
    </row>
    <row r="47" spans="6:16" x14ac:dyDescent="0.3">
      <c r="F47" t="s">
        <v>1172</v>
      </c>
      <c r="G47" t="str">
        <f>Input!C31</f>
        <v>[Not Applicable]</v>
      </c>
      <c r="H47" t="s">
        <v>1173</v>
      </c>
      <c r="I47" t="s">
        <v>1174</v>
      </c>
      <c r="J47" t="s">
        <v>1175</v>
      </c>
    </row>
    <row r="48" spans="6:16" x14ac:dyDescent="0.3">
      <c r="F48" t="s">
        <v>1158</v>
      </c>
      <c r="G48" s="309" t="e">
        <f>VLOOKUP($G$47,$F$32:$P$40,2,FALSE)</f>
        <v>#N/A</v>
      </c>
      <c r="H48">
        <f>Input!$C$30</f>
        <v>0</v>
      </c>
      <c r="I48" s="310">
        <f>Input!$C$40</f>
        <v>1</v>
      </c>
      <c r="J48" s="46" t="e">
        <f>G48*H48*I48</f>
        <v>#N/A</v>
      </c>
    </row>
    <row r="49" spans="6:16" x14ac:dyDescent="0.3">
      <c r="F49" t="s">
        <v>1159</v>
      </c>
      <c r="G49" s="309" t="e">
        <f>VLOOKUP($G$47,$F$32:$P$40,3,FALSE)</f>
        <v>#N/A</v>
      </c>
      <c r="H49">
        <f>Input!$C$30</f>
        <v>0</v>
      </c>
      <c r="I49" s="310">
        <f>Input!$C$40</f>
        <v>1</v>
      </c>
      <c r="J49" s="46" t="e">
        <f t="shared" ref="J49:J57" si="1">G49*H49*I49</f>
        <v>#N/A</v>
      </c>
    </row>
    <row r="50" spans="6:16" x14ac:dyDescent="0.3">
      <c r="F50" t="s">
        <v>1160</v>
      </c>
      <c r="G50" s="309" t="e">
        <f>VLOOKUP($G$47,$F$32:$P$40,4,FALSE)</f>
        <v>#N/A</v>
      </c>
      <c r="H50">
        <f>Input!$C$30</f>
        <v>0</v>
      </c>
      <c r="I50" s="310">
        <f>Input!$C$40</f>
        <v>1</v>
      </c>
      <c r="J50" s="46" t="e">
        <f t="shared" si="1"/>
        <v>#N/A</v>
      </c>
    </row>
    <row r="51" spans="6:16" x14ac:dyDescent="0.3">
      <c r="F51" t="s">
        <v>1161</v>
      </c>
      <c r="G51" s="309" t="e">
        <f>VLOOKUP($G$47,$F$32:$P$40,5,FALSE)</f>
        <v>#N/A</v>
      </c>
      <c r="H51">
        <f>Input!$C$30</f>
        <v>0</v>
      </c>
      <c r="I51" s="310">
        <f>Input!$C$40</f>
        <v>1</v>
      </c>
      <c r="J51" s="46" t="e">
        <f t="shared" si="1"/>
        <v>#N/A</v>
      </c>
    </row>
    <row r="52" spans="6:16" x14ac:dyDescent="0.3">
      <c r="F52" t="s">
        <v>1162</v>
      </c>
      <c r="G52" s="309" t="e">
        <f>VLOOKUP($G$47,$F$32:$P$40,6,FALSE)</f>
        <v>#N/A</v>
      </c>
      <c r="H52">
        <f>Input!$C$30</f>
        <v>0</v>
      </c>
      <c r="I52" s="310">
        <f>Input!$C$40</f>
        <v>1</v>
      </c>
      <c r="J52" s="46" t="e">
        <f t="shared" si="1"/>
        <v>#N/A</v>
      </c>
    </row>
    <row r="53" spans="6:16" x14ac:dyDescent="0.3">
      <c r="F53" t="s">
        <v>1163</v>
      </c>
      <c r="G53" s="309" t="e">
        <f>VLOOKUP($G$47,$F$32:$P$40,7,FALSE)</f>
        <v>#N/A</v>
      </c>
      <c r="H53">
        <f>Input!$C$30</f>
        <v>0</v>
      </c>
      <c r="I53" s="310">
        <f>Input!$C$40</f>
        <v>1</v>
      </c>
      <c r="J53" s="46" t="e">
        <f t="shared" si="1"/>
        <v>#N/A</v>
      </c>
    </row>
    <row r="54" spans="6:16" x14ac:dyDescent="0.3">
      <c r="F54" t="s">
        <v>1164</v>
      </c>
      <c r="G54" s="309" t="e">
        <f>VLOOKUP($G$47,$F$32:$P$40,8,FALSE)</f>
        <v>#N/A</v>
      </c>
      <c r="H54">
        <f>Input!$C$30</f>
        <v>0</v>
      </c>
      <c r="I54" s="310">
        <f>Input!$C$40</f>
        <v>1</v>
      </c>
      <c r="J54" s="46" t="e">
        <f t="shared" si="1"/>
        <v>#N/A</v>
      </c>
    </row>
    <row r="55" spans="6:16" x14ac:dyDescent="0.3">
      <c r="F55" t="s">
        <v>1165</v>
      </c>
      <c r="G55" s="309" t="e">
        <f>VLOOKUP($G$47,$F$32:$P$40,9,FALSE)</f>
        <v>#N/A</v>
      </c>
      <c r="H55">
        <f>Input!$C$30</f>
        <v>0</v>
      </c>
      <c r="I55" s="310">
        <f>Input!$C$40</f>
        <v>1</v>
      </c>
      <c r="J55" s="46" t="e">
        <f t="shared" si="1"/>
        <v>#N/A</v>
      </c>
    </row>
    <row r="56" spans="6:16" x14ac:dyDescent="0.3">
      <c r="F56" t="s">
        <v>1166</v>
      </c>
      <c r="G56" s="309" t="e">
        <f>VLOOKUP($G$47,$F$32:$P$40,10,FALSE)</f>
        <v>#N/A</v>
      </c>
      <c r="H56">
        <f>Input!$C$30</f>
        <v>0</v>
      </c>
      <c r="I56" s="310">
        <f>Input!$C$40</f>
        <v>1</v>
      </c>
      <c r="J56" s="46" t="e">
        <f t="shared" si="1"/>
        <v>#N/A</v>
      </c>
    </row>
    <row r="57" spans="6:16" x14ac:dyDescent="0.3">
      <c r="F57" t="s">
        <v>1167</v>
      </c>
      <c r="G57" s="309" t="e">
        <f>VLOOKUP($G$47,$F$32:$P$40,11,FALSE)</f>
        <v>#N/A</v>
      </c>
      <c r="H57">
        <f>Input!$C$30</f>
        <v>0</v>
      </c>
      <c r="I57" s="310">
        <f>Input!$C$40</f>
        <v>1</v>
      </c>
      <c r="J57" s="46" t="e">
        <f t="shared" si="1"/>
        <v>#N/A</v>
      </c>
    </row>
    <row r="58" spans="6:16" x14ac:dyDescent="0.3">
      <c r="F58" t="s">
        <v>1179</v>
      </c>
      <c r="G58" t="e">
        <f>SUM(G48:G57)</f>
        <v>#N/A</v>
      </c>
      <c r="I58" s="310"/>
      <c r="J58" s="318" t="e">
        <f>SUM(J48:J57)</f>
        <v>#N/A</v>
      </c>
    </row>
    <row r="59" spans="6:16" x14ac:dyDescent="0.3">
      <c r="I59" s="310"/>
    </row>
    <row r="60" spans="6:16" x14ac:dyDescent="0.3">
      <c r="F60" s="308" t="s">
        <v>1176</v>
      </c>
      <c r="I60" s="310"/>
    </row>
    <row r="61" spans="6:16" x14ac:dyDescent="0.3">
      <c r="I61" s="310"/>
    </row>
    <row r="62" spans="6:16" x14ac:dyDescent="0.3">
      <c r="F62" t="s">
        <v>1172</v>
      </c>
      <c r="G62" t="str">
        <f>Input!C37</f>
        <v>[Not Applicable]</v>
      </c>
      <c r="H62" t="s">
        <v>1177</v>
      </c>
      <c r="I62" s="310"/>
      <c r="J62" t="s">
        <v>17</v>
      </c>
      <c r="L62" t="s">
        <v>1172</v>
      </c>
      <c r="M62" t="s">
        <v>986</v>
      </c>
      <c r="N62" t="s">
        <v>1177</v>
      </c>
      <c r="O62" s="310"/>
      <c r="P62" t="s">
        <v>17</v>
      </c>
    </row>
    <row r="63" spans="6:16" x14ac:dyDescent="0.3">
      <c r="F63" t="s">
        <v>1158</v>
      </c>
      <c r="G63" t="e">
        <f>VLOOKUP($G$62,$F$32:$P$40,2,FALSE)</f>
        <v>#N/A</v>
      </c>
      <c r="H63">
        <f>Input!$C$36</f>
        <v>0</v>
      </c>
      <c r="I63" s="310">
        <f>Input!$C$40</f>
        <v>1</v>
      </c>
      <c r="J63" s="46" t="e">
        <f>G63*H63*I63</f>
        <v>#N/A</v>
      </c>
      <c r="L63" t="s">
        <v>1158</v>
      </c>
      <c r="M63">
        <f>IFERROR(G63,0)</f>
        <v>0</v>
      </c>
      <c r="N63">
        <f>H63</f>
        <v>0</v>
      </c>
      <c r="O63" s="310">
        <f>I63</f>
        <v>1</v>
      </c>
      <c r="P63" s="46">
        <f>M63*N63*O63</f>
        <v>0</v>
      </c>
    </row>
    <row r="64" spans="6:16" x14ac:dyDescent="0.3">
      <c r="F64" t="s">
        <v>1159</v>
      </c>
      <c r="G64" t="e">
        <f>VLOOKUP($G$62,$F$32:$P$40,3,FALSE)</f>
        <v>#N/A</v>
      </c>
      <c r="H64">
        <f>Input!$C$36</f>
        <v>0</v>
      </c>
      <c r="I64" s="310">
        <f>Input!$C$40</f>
        <v>1</v>
      </c>
      <c r="J64" s="46" t="e">
        <f t="shared" ref="J64:J72" si="2">G64*H64*I64</f>
        <v>#N/A</v>
      </c>
      <c r="L64" t="s">
        <v>1159</v>
      </c>
      <c r="M64">
        <f t="shared" ref="M64:M73" si="3">IFERROR(G64,0)</f>
        <v>0</v>
      </c>
      <c r="N64">
        <f t="shared" ref="N64:N72" si="4">H64</f>
        <v>0</v>
      </c>
      <c r="O64" s="310">
        <f t="shared" ref="O64:O72" si="5">I64</f>
        <v>1</v>
      </c>
      <c r="P64" s="46">
        <f t="shared" ref="P64:P72" si="6">M64*N64*O64</f>
        <v>0</v>
      </c>
    </row>
    <row r="65" spans="6:16" x14ac:dyDescent="0.3">
      <c r="F65" t="s">
        <v>1160</v>
      </c>
      <c r="G65" t="e">
        <f>VLOOKUP($G$62,$F$32:$P$40,4,FALSE)</f>
        <v>#N/A</v>
      </c>
      <c r="H65">
        <f>Input!$C$36</f>
        <v>0</v>
      </c>
      <c r="I65" s="310">
        <f>Input!$C$40</f>
        <v>1</v>
      </c>
      <c r="J65" s="46" t="e">
        <f t="shared" si="2"/>
        <v>#N/A</v>
      </c>
      <c r="L65" t="s">
        <v>1160</v>
      </c>
      <c r="M65">
        <f t="shared" si="3"/>
        <v>0</v>
      </c>
      <c r="N65">
        <f t="shared" si="4"/>
        <v>0</v>
      </c>
      <c r="O65" s="310">
        <f t="shared" si="5"/>
        <v>1</v>
      </c>
      <c r="P65" s="46">
        <f t="shared" si="6"/>
        <v>0</v>
      </c>
    </row>
    <row r="66" spans="6:16" x14ac:dyDescent="0.3">
      <c r="F66" t="s">
        <v>1161</v>
      </c>
      <c r="G66" t="e">
        <f>VLOOKUP($G$62,$F$32:$P$40,5,FALSE)</f>
        <v>#N/A</v>
      </c>
      <c r="H66">
        <f>Input!$C$36</f>
        <v>0</v>
      </c>
      <c r="I66" s="310">
        <f>Input!$C$40</f>
        <v>1</v>
      </c>
      <c r="J66" s="46" t="e">
        <f t="shared" si="2"/>
        <v>#N/A</v>
      </c>
      <c r="L66" t="s">
        <v>1161</v>
      </c>
      <c r="M66">
        <f t="shared" si="3"/>
        <v>0</v>
      </c>
      <c r="N66">
        <f t="shared" si="4"/>
        <v>0</v>
      </c>
      <c r="O66" s="310">
        <f t="shared" si="5"/>
        <v>1</v>
      </c>
      <c r="P66" s="46">
        <f t="shared" si="6"/>
        <v>0</v>
      </c>
    </row>
    <row r="67" spans="6:16" x14ac:dyDescent="0.3">
      <c r="F67" t="s">
        <v>1162</v>
      </c>
      <c r="G67" t="e">
        <f>VLOOKUP($G$62,$F$32:$P$40,6,FALSE)</f>
        <v>#N/A</v>
      </c>
      <c r="H67">
        <f>Input!$C$36</f>
        <v>0</v>
      </c>
      <c r="I67" s="310">
        <f>Input!$C$40</f>
        <v>1</v>
      </c>
      <c r="J67" s="46" t="e">
        <f t="shared" si="2"/>
        <v>#N/A</v>
      </c>
      <c r="L67" t="s">
        <v>1162</v>
      </c>
      <c r="M67">
        <f t="shared" si="3"/>
        <v>0</v>
      </c>
      <c r="N67">
        <f t="shared" si="4"/>
        <v>0</v>
      </c>
      <c r="O67" s="310">
        <f t="shared" si="5"/>
        <v>1</v>
      </c>
      <c r="P67" s="46">
        <f t="shared" si="6"/>
        <v>0</v>
      </c>
    </row>
    <row r="68" spans="6:16" x14ac:dyDescent="0.3">
      <c r="F68" t="s">
        <v>1163</v>
      </c>
      <c r="G68" t="e">
        <f>VLOOKUP($G$62,$F$32:$P$40,7,FALSE)</f>
        <v>#N/A</v>
      </c>
      <c r="H68">
        <f>Input!$C$36</f>
        <v>0</v>
      </c>
      <c r="I68" s="310">
        <f>Input!$C$40</f>
        <v>1</v>
      </c>
      <c r="J68" s="46" t="e">
        <f t="shared" si="2"/>
        <v>#N/A</v>
      </c>
      <c r="L68" t="s">
        <v>1163</v>
      </c>
      <c r="M68">
        <f t="shared" si="3"/>
        <v>0</v>
      </c>
      <c r="N68">
        <f t="shared" si="4"/>
        <v>0</v>
      </c>
      <c r="O68" s="310">
        <f t="shared" si="5"/>
        <v>1</v>
      </c>
      <c r="P68" s="46">
        <f t="shared" si="6"/>
        <v>0</v>
      </c>
    </row>
    <row r="69" spans="6:16" x14ac:dyDescent="0.3">
      <c r="F69" t="s">
        <v>1164</v>
      </c>
      <c r="G69" t="e">
        <f>VLOOKUP($G$62,$F$32:$P$40,8,FALSE)</f>
        <v>#N/A</v>
      </c>
      <c r="H69">
        <f>Input!$C$36</f>
        <v>0</v>
      </c>
      <c r="I69" s="310">
        <f>Input!$C$40</f>
        <v>1</v>
      </c>
      <c r="J69" s="46" t="e">
        <f t="shared" si="2"/>
        <v>#N/A</v>
      </c>
      <c r="L69" t="s">
        <v>1164</v>
      </c>
      <c r="M69">
        <f t="shared" si="3"/>
        <v>0</v>
      </c>
      <c r="N69">
        <f t="shared" si="4"/>
        <v>0</v>
      </c>
      <c r="O69" s="310">
        <f t="shared" si="5"/>
        <v>1</v>
      </c>
      <c r="P69" s="46">
        <f t="shared" si="6"/>
        <v>0</v>
      </c>
    </row>
    <row r="70" spans="6:16" x14ac:dyDescent="0.3">
      <c r="F70" t="s">
        <v>1165</v>
      </c>
      <c r="G70" t="e">
        <f>VLOOKUP($G$62,$F$32:$P$40,9,FALSE)</f>
        <v>#N/A</v>
      </c>
      <c r="H70">
        <f>Input!$C$36</f>
        <v>0</v>
      </c>
      <c r="I70" s="310">
        <f>Input!$C$40</f>
        <v>1</v>
      </c>
      <c r="J70" s="46" t="e">
        <f t="shared" si="2"/>
        <v>#N/A</v>
      </c>
      <c r="L70" t="s">
        <v>1165</v>
      </c>
      <c r="M70">
        <f t="shared" si="3"/>
        <v>0</v>
      </c>
      <c r="N70">
        <f t="shared" si="4"/>
        <v>0</v>
      </c>
      <c r="O70" s="310">
        <f t="shared" si="5"/>
        <v>1</v>
      </c>
      <c r="P70" s="46">
        <f t="shared" si="6"/>
        <v>0</v>
      </c>
    </row>
    <row r="71" spans="6:16" x14ac:dyDescent="0.3">
      <c r="F71" t="s">
        <v>1166</v>
      </c>
      <c r="G71" t="e">
        <f>VLOOKUP($G$62,$F$32:$P$40,10,FALSE)</f>
        <v>#N/A</v>
      </c>
      <c r="H71">
        <f>Input!$C$36</f>
        <v>0</v>
      </c>
      <c r="I71" s="310">
        <f>Input!$C$40</f>
        <v>1</v>
      </c>
      <c r="J71" s="46" t="e">
        <f t="shared" si="2"/>
        <v>#N/A</v>
      </c>
      <c r="L71" t="s">
        <v>1166</v>
      </c>
      <c r="M71">
        <f t="shared" si="3"/>
        <v>0</v>
      </c>
      <c r="N71">
        <f t="shared" si="4"/>
        <v>0</v>
      </c>
      <c r="O71" s="310">
        <f t="shared" si="5"/>
        <v>1</v>
      </c>
      <c r="P71" s="46">
        <f t="shared" si="6"/>
        <v>0</v>
      </c>
    </row>
    <row r="72" spans="6:16" x14ac:dyDescent="0.3">
      <c r="F72" t="s">
        <v>1167</v>
      </c>
      <c r="G72" t="e">
        <f>VLOOKUP($G$62,$F$32:$P$40,11,FALSE)</f>
        <v>#N/A</v>
      </c>
      <c r="H72">
        <f>Input!$C$36</f>
        <v>0</v>
      </c>
      <c r="I72" s="310">
        <f>Input!$C$40</f>
        <v>1</v>
      </c>
      <c r="J72" s="46" t="e">
        <f t="shared" si="2"/>
        <v>#N/A</v>
      </c>
      <c r="L72" t="s">
        <v>1167</v>
      </c>
      <c r="M72">
        <f t="shared" si="3"/>
        <v>0</v>
      </c>
      <c r="N72">
        <f t="shared" si="4"/>
        <v>0</v>
      </c>
      <c r="O72" s="310">
        <f t="shared" si="5"/>
        <v>1</v>
      </c>
      <c r="P72" s="46">
        <f t="shared" si="6"/>
        <v>0</v>
      </c>
    </row>
    <row r="73" spans="6:16" x14ac:dyDescent="0.3">
      <c r="F73" t="s">
        <v>1179</v>
      </c>
      <c r="G73" t="e">
        <f>SUM(G63:G72)</f>
        <v>#N/A</v>
      </c>
      <c r="J73" s="318" t="e">
        <f>SUM(J63:J72)</f>
        <v>#N/A</v>
      </c>
      <c r="L73" t="s">
        <v>1179</v>
      </c>
      <c r="M73">
        <f t="shared" si="3"/>
        <v>0</v>
      </c>
      <c r="P73" s="318">
        <f>SUM(P63:P72)</f>
        <v>0</v>
      </c>
    </row>
    <row r="75" spans="6:16" x14ac:dyDescent="0.3">
      <c r="F75" s="308" t="s">
        <v>1178</v>
      </c>
      <c r="I75" s="308" t="s">
        <v>32</v>
      </c>
      <c r="J75" s="308" t="s">
        <v>34</v>
      </c>
      <c r="K75" s="308" t="s">
        <v>1191</v>
      </c>
    </row>
    <row r="76" spans="6:16" x14ac:dyDescent="0.3">
      <c r="F76" t="s">
        <v>1158</v>
      </c>
      <c r="G76" s="46" t="e">
        <f>J48+P63</f>
        <v>#N/A</v>
      </c>
      <c r="I76">
        <v>445110</v>
      </c>
      <c r="J76" t="s">
        <v>1180</v>
      </c>
      <c r="K76" s="46" t="e">
        <f>G76/2</f>
        <v>#N/A</v>
      </c>
    </row>
    <row r="77" spans="6:16" x14ac:dyDescent="0.3">
      <c r="F77" t="s">
        <v>1159</v>
      </c>
      <c r="G77" s="46" t="e">
        <f t="shared" ref="G77:G85" si="7">J49+P64</f>
        <v>#N/A</v>
      </c>
      <c r="I77">
        <v>722511</v>
      </c>
      <c r="J77" t="s">
        <v>1181</v>
      </c>
      <c r="K77" s="46" t="e">
        <f>G76/2</f>
        <v>#N/A</v>
      </c>
    </row>
    <row r="78" spans="6:16" x14ac:dyDescent="0.3">
      <c r="F78" t="s">
        <v>1160</v>
      </c>
      <c r="G78" s="46" t="e">
        <f t="shared" si="7"/>
        <v>#N/A</v>
      </c>
      <c r="I78">
        <v>449110</v>
      </c>
      <c r="J78" t="s">
        <v>1182</v>
      </c>
      <c r="K78" s="46" t="e">
        <f>G77</f>
        <v>#N/A</v>
      </c>
    </row>
    <row r="79" spans="6:16" x14ac:dyDescent="0.3">
      <c r="F79" t="s">
        <v>1161</v>
      </c>
      <c r="G79" s="46" t="e">
        <f t="shared" si="7"/>
        <v>#N/A</v>
      </c>
      <c r="I79">
        <v>458110</v>
      </c>
      <c r="J79" t="s">
        <v>1183</v>
      </c>
      <c r="K79" s="46" t="e">
        <f>G78</f>
        <v>#N/A</v>
      </c>
    </row>
    <row r="80" spans="6:16" x14ac:dyDescent="0.3">
      <c r="F80" t="s">
        <v>1162</v>
      </c>
      <c r="G80" s="46" t="e">
        <f t="shared" si="7"/>
        <v>#N/A</v>
      </c>
      <c r="I80">
        <v>441110</v>
      </c>
      <c r="J80" t="s">
        <v>1184</v>
      </c>
      <c r="K80" s="46" t="e">
        <f>G79/2</f>
        <v>#N/A</v>
      </c>
    </row>
    <row r="81" spans="1:47" x14ac:dyDescent="0.3">
      <c r="F81" t="s">
        <v>1163</v>
      </c>
      <c r="G81" s="46" t="e">
        <f t="shared" si="7"/>
        <v>#N/A</v>
      </c>
      <c r="I81">
        <v>811111</v>
      </c>
      <c r="J81" t="s">
        <v>1185</v>
      </c>
      <c r="K81" s="46" t="e">
        <f>G79/2</f>
        <v>#N/A</v>
      </c>
    </row>
    <row r="82" spans="1:47" x14ac:dyDescent="0.3">
      <c r="F82" t="s">
        <v>1164</v>
      </c>
      <c r="G82" s="46" t="e">
        <f t="shared" si="7"/>
        <v>#N/A</v>
      </c>
      <c r="I82">
        <v>621111</v>
      </c>
      <c r="J82" t="s">
        <v>1186</v>
      </c>
      <c r="K82" s="46" t="e">
        <f>G80/2</f>
        <v>#N/A</v>
      </c>
    </row>
    <row r="83" spans="1:47" x14ac:dyDescent="0.3">
      <c r="F83" t="s">
        <v>1165</v>
      </c>
      <c r="G83" s="46" t="e">
        <f t="shared" si="7"/>
        <v>#N/A</v>
      </c>
      <c r="I83">
        <v>622110</v>
      </c>
      <c r="J83" t="s">
        <v>1187</v>
      </c>
      <c r="K83" s="46" t="e">
        <f>G80/2</f>
        <v>#N/A</v>
      </c>
    </row>
    <row r="84" spans="1:47" x14ac:dyDescent="0.3">
      <c r="F84" t="s">
        <v>1166</v>
      </c>
      <c r="G84" s="46" t="e">
        <f t="shared" si="7"/>
        <v>#N/A</v>
      </c>
      <c r="I84">
        <v>512131</v>
      </c>
      <c r="J84" t="s">
        <v>1188</v>
      </c>
      <c r="K84" s="46" t="e">
        <f>G81</f>
        <v>#N/A</v>
      </c>
    </row>
    <row r="85" spans="1:47" x14ac:dyDescent="0.3">
      <c r="F85" t="s">
        <v>1167</v>
      </c>
      <c r="G85" s="46" t="e">
        <f t="shared" si="7"/>
        <v>#N/A</v>
      </c>
      <c r="I85">
        <v>455219</v>
      </c>
      <c r="J85" t="s">
        <v>1189</v>
      </c>
      <c r="K85" s="46" t="e">
        <f>G83+G84+G85</f>
        <v>#N/A</v>
      </c>
    </row>
    <row r="86" spans="1:47" x14ac:dyDescent="0.3">
      <c r="G86" s="318" t="e">
        <f>J58+P73</f>
        <v>#N/A</v>
      </c>
      <c r="I86">
        <v>611310</v>
      </c>
      <c r="J86" t="s">
        <v>1190</v>
      </c>
      <c r="K86" s="46" t="e">
        <f>G82</f>
        <v>#N/A</v>
      </c>
    </row>
    <row r="87" spans="1:47" x14ac:dyDescent="0.3">
      <c r="I87" t="s">
        <v>1179</v>
      </c>
      <c r="K87" s="318" t="e">
        <f>SUM(K76:K86)</f>
        <v>#N/A</v>
      </c>
    </row>
    <row r="90" spans="1:47" ht="16.8" x14ac:dyDescent="0.3">
      <c r="A90" s="427" t="s">
        <v>1192</v>
      </c>
      <c r="B90" s="427"/>
      <c r="C90" s="427"/>
      <c r="D90" s="427"/>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row>
    <row r="91" spans="1:47" ht="16.8" x14ac:dyDescent="0.3">
      <c r="A91" s="23"/>
      <c r="B91" s="23"/>
      <c r="C91" s="23"/>
      <c r="D91" s="23"/>
    </row>
    <row r="92" spans="1:47" ht="16.8" x14ac:dyDescent="0.4">
      <c r="A92" s="23" t="s">
        <v>1180</v>
      </c>
      <c r="B92" s="23"/>
      <c r="C92" s="23"/>
      <c r="D92" s="23"/>
      <c r="H92" s="23" t="s">
        <v>1181</v>
      </c>
      <c r="I92" s="23"/>
      <c r="J92" s="23"/>
      <c r="K92" s="23"/>
      <c r="O92" s="23" t="s">
        <v>1193</v>
      </c>
      <c r="P92" s="23"/>
      <c r="Q92" s="23"/>
      <c r="R92" s="23"/>
      <c r="X92" s="1"/>
      <c r="Y92" s="1" t="s">
        <v>85</v>
      </c>
      <c r="Z92" s="1" t="s">
        <v>86</v>
      </c>
      <c r="AA92" s="1" t="s">
        <v>88</v>
      </c>
      <c r="AB92" s="1" t="s">
        <v>89</v>
      </c>
      <c r="AC92" s="1" t="s">
        <v>1005</v>
      </c>
      <c r="AD92" s="1" t="s">
        <v>83</v>
      </c>
      <c r="AE92" s="1"/>
    </row>
    <row r="93" spans="1:47" ht="16.8" x14ac:dyDescent="0.4">
      <c r="A93" s="1"/>
      <c r="B93" s="20" t="s">
        <v>979</v>
      </c>
      <c r="C93" s="1" t="s">
        <v>15</v>
      </c>
      <c r="D93" s="1" t="s">
        <v>16</v>
      </c>
      <c r="E93" s="1" t="s">
        <v>978</v>
      </c>
      <c r="F93" s="1" t="s">
        <v>17</v>
      </c>
      <c r="H93" s="1"/>
      <c r="I93" s="20" t="s">
        <v>979</v>
      </c>
      <c r="J93" s="1" t="s">
        <v>15</v>
      </c>
      <c r="K93" s="1" t="s">
        <v>16</v>
      </c>
      <c r="L93" s="1" t="s">
        <v>978</v>
      </c>
      <c r="M93" s="1" t="s">
        <v>17</v>
      </c>
      <c r="O93" s="1"/>
      <c r="P93" s="20" t="s">
        <v>979</v>
      </c>
      <c r="Q93" s="1" t="s">
        <v>15</v>
      </c>
      <c r="R93" s="1" t="s">
        <v>16</v>
      </c>
      <c r="S93" s="1" t="s">
        <v>978</v>
      </c>
      <c r="T93" s="1" t="s">
        <v>17</v>
      </c>
      <c r="U93" s="1"/>
      <c r="V93" s="1"/>
      <c r="X93" s="308" t="s">
        <v>1180</v>
      </c>
      <c r="Y93" s="56" t="e">
        <f>E102</f>
        <v>#N/A</v>
      </c>
      <c r="Z93" s="56" t="e">
        <f>F102</f>
        <v>#N/A</v>
      </c>
      <c r="AA93" s="57" t="e">
        <f>E103</f>
        <v>#N/A</v>
      </c>
      <c r="AB93" s="57" t="e">
        <f>F103</f>
        <v>#N/A</v>
      </c>
      <c r="AC93" s="57" t="e">
        <f>E104</f>
        <v>#N/A</v>
      </c>
      <c r="AD93" s="57" t="e">
        <f>F104</f>
        <v>#N/A</v>
      </c>
      <c r="AE93" s="1"/>
    </row>
    <row r="94" spans="1:47" ht="16.8" x14ac:dyDescent="0.4">
      <c r="A94" s="1" t="s">
        <v>14</v>
      </c>
      <c r="B94" s="17" t="e">
        <f>B96*B99</f>
        <v>#N/A</v>
      </c>
      <c r="C94" s="18" t="e">
        <f>$B$94*B107</f>
        <v>#N/A</v>
      </c>
      <c r="D94" s="136" t="e">
        <f>$B$94*B108</f>
        <v>#N/A</v>
      </c>
      <c r="E94" s="136" t="e">
        <f>$B$94*B109</f>
        <v>#N/A</v>
      </c>
      <c r="F94" s="19" t="e">
        <f>SUM(B94:E94)</f>
        <v>#N/A</v>
      </c>
      <c r="G94" s="12"/>
      <c r="H94" s="1" t="s">
        <v>14</v>
      </c>
      <c r="I94" s="17" t="e">
        <f>I96*I99</f>
        <v>#N/A</v>
      </c>
      <c r="J94" s="18" t="e">
        <f>$I$94*I107</f>
        <v>#N/A</v>
      </c>
      <c r="K94" s="38" t="e">
        <f>$I$94*I108</f>
        <v>#N/A</v>
      </c>
      <c r="L94" s="38" t="e">
        <f>$I$94*I109</f>
        <v>#N/A</v>
      </c>
      <c r="M94" s="19" t="e">
        <f>SUM(I94:L94)</f>
        <v>#N/A</v>
      </c>
      <c r="O94" s="1" t="s">
        <v>14</v>
      </c>
      <c r="P94" s="18" t="e">
        <f>P96*P99</f>
        <v>#N/A</v>
      </c>
      <c r="Q94" s="38" t="e">
        <f>P94*P107</f>
        <v>#N/A</v>
      </c>
      <c r="R94" s="38" t="e">
        <f>P94*P108</f>
        <v>#N/A</v>
      </c>
      <c r="S94" s="38" t="e">
        <f>P94*P109</f>
        <v>#N/A</v>
      </c>
      <c r="T94" s="19" t="e">
        <f>SUM(P94:S94)</f>
        <v>#N/A</v>
      </c>
      <c r="U94" s="312"/>
      <c r="V94" s="312"/>
      <c r="X94" s="308" t="s">
        <v>1181</v>
      </c>
      <c r="Y94" s="56" t="e">
        <f>L102</f>
        <v>#N/A</v>
      </c>
      <c r="Z94" s="56" t="e">
        <f>M102</f>
        <v>#N/A</v>
      </c>
      <c r="AA94" s="57" t="e">
        <f>L103</f>
        <v>#N/A</v>
      </c>
      <c r="AB94" s="57" t="e">
        <f>M103</f>
        <v>#N/A</v>
      </c>
      <c r="AC94" s="57" t="e">
        <f>L104</f>
        <v>#N/A</v>
      </c>
      <c r="AD94" s="57" t="e">
        <f>M104</f>
        <v>#N/A</v>
      </c>
      <c r="AE94" s="1"/>
    </row>
    <row r="95" spans="1:47" ht="16.8" x14ac:dyDescent="0.4">
      <c r="A95" s="1" t="s">
        <v>23</v>
      </c>
      <c r="B95" s="15" t="e">
        <f>B96*B100</f>
        <v>#N/A</v>
      </c>
      <c r="C95" s="15" t="e">
        <f>$B$95*B110</f>
        <v>#N/A</v>
      </c>
      <c r="D95" s="15" t="e">
        <f>$B$95*B111</f>
        <v>#N/A</v>
      </c>
      <c r="E95" s="15" t="e">
        <f>$B$95*B112</f>
        <v>#N/A</v>
      </c>
      <c r="F95" s="24" t="e">
        <f>SUM(B95:E95)</f>
        <v>#N/A</v>
      </c>
      <c r="G95" s="12"/>
      <c r="H95" s="1" t="s">
        <v>23</v>
      </c>
      <c r="I95" s="15" t="e">
        <f>I96*I100</f>
        <v>#N/A</v>
      </c>
      <c r="J95" s="15" t="e">
        <f>$I$95*I110</f>
        <v>#N/A</v>
      </c>
      <c r="K95" s="15" t="e">
        <f>$I$95*I111</f>
        <v>#N/A</v>
      </c>
      <c r="L95" s="15" t="e">
        <f>$I$95*I112</f>
        <v>#N/A</v>
      </c>
      <c r="M95" s="24" t="e">
        <f>SUM(I95:L95)</f>
        <v>#N/A</v>
      </c>
      <c r="O95" s="1" t="s">
        <v>23</v>
      </c>
      <c r="P95" s="15" t="e">
        <f>P96*P100</f>
        <v>#N/A</v>
      </c>
      <c r="Q95" s="15" t="e">
        <f>P95*P110</f>
        <v>#N/A</v>
      </c>
      <c r="R95" s="15" t="e">
        <f>P95*P111</f>
        <v>#N/A</v>
      </c>
      <c r="S95" s="15" t="e">
        <f>P95*P112</f>
        <v>#N/A</v>
      </c>
      <c r="T95" s="24" t="e">
        <f>SUM(P95:S95)</f>
        <v>#N/A</v>
      </c>
      <c r="U95" s="313"/>
      <c r="V95" s="313"/>
      <c r="X95" s="308" t="s">
        <v>1182</v>
      </c>
      <c r="Y95" s="51" t="e">
        <f>S102</f>
        <v>#N/A</v>
      </c>
      <c r="Z95" s="51" t="e">
        <f>T102</f>
        <v>#N/A</v>
      </c>
      <c r="AA95" s="51" t="e">
        <f>S103</f>
        <v>#N/A</v>
      </c>
      <c r="AB95" s="51" t="e">
        <f>T103</f>
        <v>#N/A</v>
      </c>
      <c r="AC95" s="57" t="e">
        <f>S104</f>
        <v>#N/A</v>
      </c>
      <c r="AD95" s="57" t="e">
        <f>T104</f>
        <v>#N/A</v>
      </c>
      <c r="AE95" s="1"/>
    </row>
    <row r="96" spans="1:47" ht="16.8" x14ac:dyDescent="0.4">
      <c r="A96" s="1" t="s">
        <v>22</v>
      </c>
      <c r="B96" s="14" t="e">
        <f>K76</f>
        <v>#N/A</v>
      </c>
      <c r="C96" s="14" t="e">
        <f>$B$96*B104</f>
        <v>#N/A</v>
      </c>
      <c r="D96" s="15" t="e">
        <f>$B$96*B105</f>
        <v>#N/A</v>
      </c>
      <c r="E96" s="16" t="e">
        <f>$B$96*B106</f>
        <v>#N/A</v>
      </c>
      <c r="F96" s="24" t="e">
        <f>SUM(B96:E96)</f>
        <v>#N/A</v>
      </c>
      <c r="G96" s="12"/>
      <c r="H96" s="1" t="s">
        <v>22</v>
      </c>
      <c r="I96" s="14" t="e">
        <f>K77</f>
        <v>#N/A</v>
      </c>
      <c r="J96" s="14" t="e">
        <f>$I$96*I104</f>
        <v>#N/A</v>
      </c>
      <c r="K96" s="15" t="e">
        <f>$I$96*I105</f>
        <v>#N/A</v>
      </c>
      <c r="L96" s="16" t="e">
        <f>$I$96*I106</f>
        <v>#N/A</v>
      </c>
      <c r="M96" s="24" t="e">
        <f>SUM(I96:L96)</f>
        <v>#N/A</v>
      </c>
      <c r="O96" s="1" t="s">
        <v>22</v>
      </c>
      <c r="P96" s="14" t="e">
        <f>K78</f>
        <v>#N/A</v>
      </c>
      <c r="Q96" s="14" t="e">
        <f>P96*P104</f>
        <v>#N/A</v>
      </c>
      <c r="R96" s="15" t="e">
        <f>P96*P105</f>
        <v>#N/A</v>
      </c>
      <c r="S96" s="16" t="e">
        <f>P96*P106</f>
        <v>#N/A</v>
      </c>
      <c r="T96" s="24" t="e">
        <f>SUM(P96:S96)</f>
        <v>#N/A</v>
      </c>
      <c r="U96" s="313"/>
      <c r="V96" s="313"/>
      <c r="X96" s="308" t="s">
        <v>1183</v>
      </c>
      <c r="Y96" s="51" t="e">
        <f>E126</f>
        <v>#N/A</v>
      </c>
      <c r="Z96" s="51" t="e">
        <f>F126</f>
        <v>#N/A</v>
      </c>
      <c r="AA96" s="51" t="e">
        <f>E127</f>
        <v>#N/A</v>
      </c>
      <c r="AB96" s="51" t="e">
        <f>F127</f>
        <v>#N/A</v>
      </c>
      <c r="AC96" s="57" t="e">
        <f>E128</f>
        <v>#N/A</v>
      </c>
      <c r="AD96" s="57" t="e">
        <f>F128</f>
        <v>#N/A</v>
      </c>
    </row>
    <row r="97" spans="1:31" ht="16.8" x14ac:dyDescent="0.4">
      <c r="F97" s="21"/>
      <c r="M97" s="21"/>
      <c r="T97" s="21"/>
      <c r="X97" s="308" t="s">
        <v>1184</v>
      </c>
      <c r="Y97" s="51" t="e">
        <f>L126</f>
        <v>#N/A</v>
      </c>
      <c r="Z97" s="51" t="e">
        <f>M126</f>
        <v>#N/A</v>
      </c>
      <c r="AA97" s="51" t="e">
        <f>L127</f>
        <v>#N/A</v>
      </c>
      <c r="AB97" s="51" t="e">
        <f>M127</f>
        <v>#N/A</v>
      </c>
      <c r="AC97" s="57" t="e">
        <f>L128</f>
        <v>#N/A</v>
      </c>
      <c r="AD97" s="57" t="e">
        <f>M128</f>
        <v>#N/A</v>
      </c>
    </row>
    <row r="98" spans="1:31" ht="16.8" x14ac:dyDescent="0.4">
      <c r="A98" s="1" t="s">
        <v>32</v>
      </c>
      <c r="B98" s="13">
        <f>I76</f>
        <v>445110</v>
      </c>
      <c r="H98" s="1" t="s">
        <v>32</v>
      </c>
      <c r="I98" s="13">
        <f>I77</f>
        <v>722511</v>
      </c>
      <c r="O98" s="1" t="s">
        <v>32</v>
      </c>
      <c r="P98" s="13">
        <v>449110</v>
      </c>
      <c r="X98" s="308" t="s">
        <v>1185</v>
      </c>
      <c r="Y98" s="51" t="e">
        <f>S126</f>
        <v>#N/A</v>
      </c>
      <c r="Z98" s="51" t="e">
        <f>T126</f>
        <v>#N/A</v>
      </c>
      <c r="AA98" s="51" t="e">
        <f>S127</f>
        <v>#N/A</v>
      </c>
      <c r="AB98" s="51" t="e">
        <f>T127</f>
        <v>#N/A</v>
      </c>
      <c r="AC98" s="57" t="e">
        <f>S128</f>
        <v>#N/A</v>
      </c>
      <c r="AD98" s="57" t="e">
        <f>T128</f>
        <v>#N/A</v>
      </c>
    </row>
    <row r="99" spans="1:31" ht="16.8" x14ac:dyDescent="0.4">
      <c r="A99" s="1" t="s">
        <v>980</v>
      </c>
      <c r="B99" s="13">
        <f>VLOOKUP($B$98,Multipliers!$A$2:$T$948,16,FALSE)</f>
        <v>1.15551073803E-5</v>
      </c>
      <c r="H99" s="1" t="s">
        <v>980</v>
      </c>
      <c r="I99" s="13">
        <f>VLOOKUP($I$98,Multipliers!$A$2:$T$948,16,FALSE)</f>
        <v>1.4194456338499999E-5</v>
      </c>
      <c r="O99" s="1" t="s">
        <v>980</v>
      </c>
      <c r="P99" s="13">
        <f>VLOOKUP($P$98,Multipliers!$A$2:$T$948,16,FALSE)</f>
        <v>6.1632259113400001E-6</v>
      </c>
      <c r="X99" s="308" t="s">
        <v>1186</v>
      </c>
      <c r="Y99" s="51" t="e">
        <f>E152</f>
        <v>#N/A</v>
      </c>
      <c r="Z99" s="51" t="e">
        <f>F152</f>
        <v>#N/A</v>
      </c>
      <c r="AA99" s="51" t="e">
        <f>E153</f>
        <v>#N/A</v>
      </c>
      <c r="AB99" s="51" t="e">
        <f>F153</f>
        <v>#N/A</v>
      </c>
      <c r="AC99" s="57" t="e">
        <f>E154</f>
        <v>#N/A</v>
      </c>
      <c r="AD99" s="57" t="e">
        <f>F154</f>
        <v>#N/A</v>
      </c>
    </row>
    <row r="100" spans="1:31" ht="16.8" x14ac:dyDescent="0.4">
      <c r="A100" s="1" t="s">
        <v>981</v>
      </c>
      <c r="B100" s="311">
        <f>VLOOKUP($B$98,Multipliers!$A$2:$T$948,17,FALSE)</f>
        <v>0.35755153623199998</v>
      </c>
      <c r="H100" s="1" t="s">
        <v>981</v>
      </c>
      <c r="I100" s="13">
        <f>VLOOKUP($I$98,Multipliers!$A$2:$T$948,17,FALSE)</f>
        <v>0.30721854122300002</v>
      </c>
      <c r="O100" s="1" t="s">
        <v>981</v>
      </c>
      <c r="P100" s="13">
        <f>VLOOKUP($P$98,Multipliers!$A$2:$T$948,17,FALSE)</f>
        <v>0.32244886360000002</v>
      </c>
      <c r="X100" s="308" t="s">
        <v>1187</v>
      </c>
      <c r="Y100" s="51" t="e">
        <f>L152</f>
        <v>#N/A</v>
      </c>
      <c r="Z100" s="51" t="e">
        <f>M152</f>
        <v>#N/A</v>
      </c>
      <c r="AA100" s="51" t="e">
        <f>L153</f>
        <v>#N/A</v>
      </c>
      <c r="AB100" s="51" t="e">
        <f>M153</f>
        <v>#N/A</v>
      </c>
      <c r="AC100" s="57" t="e">
        <f>L154</f>
        <v>#N/A</v>
      </c>
      <c r="AD100" s="57" t="e">
        <f>M154</f>
        <v>#N/A</v>
      </c>
    </row>
    <row r="101" spans="1:31" ht="16.8" x14ac:dyDescent="0.4">
      <c r="D101" s="25"/>
      <c r="E101" s="25" t="s">
        <v>15</v>
      </c>
      <c r="F101" s="25" t="s">
        <v>16</v>
      </c>
      <c r="I101" s="21"/>
      <c r="K101" s="25"/>
      <c r="L101" s="25" t="s">
        <v>15</v>
      </c>
      <c r="M101" s="25" t="s">
        <v>16</v>
      </c>
      <c r="P101" s="21"/>
      <c r="R101" s="25"/>
      <c r="S101" s="25" t="s">
        <v>15</v>
      </c>
      <c r="T101" s="25" t="s">
        <v>16</v>
      </c>
      <c r="U101" s="314"/>
      <c r="V101" s="314"/>
      <c r="X101" s="308" t="s">
        <v>1188</v>
      </c>
      <c r="Y101" s="51" t="e">
        <f>S152</f>
        <v>#N/A</v>
      </c>
      <c r="Z101" s="51" t="e">
        <f>T152</f>
        <v>#N/A</v>
      </c>
      <c r="AA101" s="51" t="e">
        <f>S153</f>
        <v>#N/A</v>
      </c>
      <c r="AB101" s="51" t="e">
        <f>T153</f>
        <v>#N/A</v>
      </c>
      <c r="AC101" s="57" t="e">
        <f>S154</f>
        <v>#N/A</v>
      </c>
      <c r="AD101" s="57" t="e">
        <f>T154</f>
        <v>#N/A</v>
      </c>
    </row>
    <row r="102" spans="1:31" ht="16.8" x14ac:dyDescent="0.4">
      <c r="A102" s="1" t="s">
        <v>982</v>
      </c>
      <c r="D102" s="26" t="s">
        <v>14</v>
      </c>
      <c r="E102" s="28" t="e">
        <f>B94</f>
        <v>#N/A</v>
      </c>
      <c r="F102" s="28" t="e">
        <f>SUM(C94:E94)</f>
        <v>#N/A</v>
      </c>
      <c r="H102" s="1" t="s">
        <v>982</v>
      </c>
      <c r="K102" s="26" t="s">
        <v>14</v>
      </c>
      <c r="L102" s="28" t="e">
        <f>I94</f>
        <v>#N/A</v>
      </c>
      <c r="M102" s="28" t="e">
        <f>SUM(J94:L94)</f>
        <v>#N/A</v>
      </c>
      <c r="O102" s="1" t="s">
        <v>982</v>
      </c>
      <c r="R102" s="26" t="s">
        <v>14</v>
      </c>
      <c r="S102" s="28" t="e">
        <f>P94</f>
        <v>#N/A</v>
      </c>
      <c r="T102" s="28" t="e">
        <f>SUM(Q94:S94)</f>
        <v>#N/A</v>
      </c>
      <c r="U102" s="315"/>
      <c r="V102" s="315"/>
      <c r="X102" s="308" t="s">
        <v>1189</v>
      </c>
      <c r="Y102" s="51" t="e">
        <f>E177</f>
        <v>#N/A</v>
      </c>
      <c r="Z102" s="51" t="e">
        <f>F177</f>
        <v>#N/A</v>
      </c>
      <c r="AA102" s="51" t="e">
        <f>E178</f>
        <v>#N/A</v>
      </c>
      <c r="AB102" s="51" t="e">
        <f>F178</f>
        <v>#N/A</v>
      </c>
      <c r="AC102" s="57" t="e">
        <f>E179</f>
        <v>#N/A</v>
      </c>
      <c r="AD102" s="57" t="e">
        <f>F179</f>
        <v>#N/A</v>
      </c>
    </row>
    <row r="103" spans="1:31" ht="16.8" x14ac:dyDescent="0.4">
      <c r="B103" s="22"/>
      <c r="D103" s="26" t="s">
        <v>23</v>
      </c>
      <c r="E103" s="29" t="e">
        <f t="shared" ref="E103:E104" si="8">B95</f>
        <v>#N/A</v>
      </c>
      <c r="F103" s="29" t="e">
        <f t="shared" ref="F103:F104" si="9">SUM(C95:E95)</f>
        <v>#N/A</v>
      </c>
      <c r="I103" s="22"/>
      <c r="K103" s="26" t="s">
        <v>23</v>
      </c>
      <c r="L103" s="29" t="e">
        <f t="shared" ref="L103:L104" si="10">I95</f>
        <v>#N/A</v>
      </c>
      <c r="M103" s="29" t="e">
        <f t="shared" ref="M103:M104" si="11">SUM(J95:L95)</f>
        <v>#N/A</v>
      </c>
      <c r="P103" s="22"/>
      <c r="R103" s="26" t="s">
        <v>23</v>
      </c>
      <c r="S103" s="29" t="e">
        <f t="shared" ref="S103:S104" si="12">P95</f>
        <v>#N/A</v>
      </c>
      <c r="T103" s="29" t="e">
        <f t="shared" ref="T103:T104" si="13">SUM(Q95:S95)</f>
        <v>#N/A</v>
      </c>
      <c r="U103" s="316"/>
      <c r="V103" s="316"/>
      <c r="X103" s="308" t="s">
        <v>1190</v>
      </c>
      <c r="Y103" s="58" t="e">
        <f>L177</f>
        <v>#N/A</v>
      </c>
      <c r="Z103" s="51" t="e">
        <f>M177</f>
        <v>#N/A</v>
      </c>
      <c r="AA103" s="57" t="e">
        <f>L178</f>
        <v>#N/A</v>
      </c>
      <c r="AB103" s="53" t="e">
        <f>M178</f>
        <v>#N/A</v>
      </c>
      <c r="AC103" s="57" t="e">
        <f>L179</f>
        <v>#N/A</v>
      </c>
      <c r="AD103" s="53" t="e">
        <f>M179</f>
        <v>#N/A</v>
      </c>
    </row>
    <row r="104" spans="1:31" ht="16.8" x14ac:dyDescent="0.4">
      <c r="A104" s="1" t="s">
        <v>82</v>
      </c>
      <c r="B104" s="13">
        <f>VLOOKUP($B$98,Multipliers!$A$2:$T$948,3,FALSE)</f>
        <v>9.7257126626699997E-2</v>
      </c>
      <c r="D104" s="26" t="s">
        <v>22</v>
      </c>
      <c r="E104" s="29" t="e">
        <f t="shared" si="8"/>
        <v>#N/A</v>
      </c>
      <c r="F104" s="29" t="e">
        <f t="shared" si="9"/>
        <v>#N/A</v>
      </c>
      <c r="H104" s="1" t="s">
        <v>82</v>
      </c>
      <c r="I104" s="13">
        <f>VLOOKUP($I$98,Multipliers!$A$2:$T$948,3,FALSE)</f>
        <v>9.6835060422099994E-2</v>
      </c>
      <c r="K104" s="26" t="s">
        <v>22</v>
      </c>
      <c r="L104" s="29" t="e">
        <f t="shared" si="10"/>
        <v>#N/A</v>
      </c>
      <c r="M104" s="29" t="e">
        <f t="shared" si="11"/>
        <v>#N/A</v>
      </c>
      <c r="O104" s="1" t="s">
        <v>82</v>
      </c>
      <c r="P104" s="13">
        <f>VLOOKUP($P$98,Multipliers!$A$2:$T$948,3,FALSE)</f>
        <v>0.102736542837</v>
      </c>
      <c r="R104" s="26" t="s">
        <v>22</v>
      </c>
      <c r="S104" s="29" t="e">
        <f t="shared" si="12"/>
        <v>#N/A</v>
      </c>
      <c r="T104" s="29" t="e">
        <f t="shared" si="13"/>
        <v>#N/A</v>
      </c>
      <c r="U104" s="316"/>
      <c r="V104" s="316"/>
    </row>
    <row r="105" spans="1:31" ht="16.8" x14ac:dyDescent="0.4">
      <c r="A105" s="1" t="s">
        <v>83</v>
      </c>
      <c r="B105" s="13">
        <f>VLOOKUP($B$98,Multipliers!$A$2:$T$948,4,FALSE)</f>
        <v>1.47124344973E-2</v>
      </c>
      <c r="H105" s="1" t="s">
        <v>83</v>
      </c>
      <c r="I105" s="13">
        <f>VLOOKUP($I$98,Multipliers!$A$2:$T$948,4,FALSE)</f>
        <v>1.52586630959E-2</v>
      </c>
      <c r="O105" s="1" t="s">
        <v>83</v>
      </c>
      <c r="P105" s="13">
        <f>VLOOKUP($P$98,Multipliers!$A$2:$T$948,4,FALSE)</f>
        <v>1.6271394512399999E-2</v>
      </c>
      <c r="X105" s="1"/>
    </row>
    <row r="106" spans="1:31" ht="16.8" x14ac:dyDescent="0.4">
      <c r="A106" s="1" t="s">
        <v>84</v>
      </c>
      <c r="B106" s="13">
        <f>VLOOKUP($B$98,Multipliers!$A$2:$T$948,5,FALSE)</f>
        <v>8.2435927139100001E-2</v>
      </c>
      <c r="H106" s="1" t="s">
        <v>84</v>
      </c>
      <c r="I106" s="13">
        <f>VLOOKUP($I$98,Multipliers!$A$2:$T$948,5,FALSE)</f>
        <v>9.6906156115100006E-2</v>
      </c>
      <c r="O106" s="1" t="s">
        <v>84</v>
      </c>
      <c r="P106" s="13">
        <f>VLOOKUP(P98,Multipliers!$A$2:$T$948,5,FALSE)</f>
        <v>6.4216773063799998E-2</v>
      </c>
    </row>
    <row r="107" spans="1:31" ht="16.8" x14ac:dyDescent="0.4">
      <c r="A107" s="1" t="s">
        <v>85</v>
      </c>
      <c r="B107" s="13">
        <f>VLOOKUP($B$98,Multipliers!$A$2:$T$948,6,FALSE)</f>
        <v>6.2968868189499996E-2</v>
      </c>
      <c r="H107" s="1" t="s">
        <v>85</v>
      </c>
      <c r="I107" s="13">
        <f>VLOOKUP($I$98,Multipliers!$A$2:$T$948,6,FALSE)</f>
        <v>4.8218813518000003E-2</v>
      </c>
      <c r="O107" s="1" t="s">
        <v>85</v>
      </c>
      <c r="P107" s="13">
        <f>VLOOKUP($P$98,Multipliers!$A$2:$T$948,6,FALSE)</f>
        <v>0.14009667332600001</v>
      </c>
      <c r="X107" s="1" t="s">
        <v>15</v>
      </c>
      <c r="Y107" s="1" t="s">
        <v>16</v>
      </c>
      <c r="Z107" s="1" t="s">
        <v>17</v>
      </c>
      <c r="AA107" s="1"/>
      <c r="AC107" s="1" t="s">
        <v>15</v>
      </c>
      <c r="AD107" s="1" t="s">
        <v>16</v>
      </c>
      <c r="AE107" s="1" t="s">
        <v>17</v>
      </c>
    </row>
    <row r="108" spans="1:31" ht="16.8" x14ac:dyDescent="0.4">
      <c r="A108" s="1" t="s">
        <v>86</v>
      </c>
      <c r="B108" s="13">
        <f>VLOOKUP($B$98,Multipliers!$A$2:$T$948,7,FALSE)</f>
        <v>9.5381940366000006E-3</v>
      </c>
      <c r="H108" s="1" t="s">
        <v>86</v>
      </c>
      <c r="I108" s="13">
        <f>VLOOKUP($I$98,Multipliers!$A$2:$T$948,7,FALSE)</f>
        <v>7.3702658996600001E-3</v>
      </c>
      <c r="O108" s="1" t="s">
        <v>86</v>
      </c>
      <c r="P108" s="13">
        <f>VLOOKUP($P$98,Multipliers!$A$2:$T$948,7,FALSE)</f>
        <v>2.01954854323E-2</v>
      </c>
      <c r="W108" t="s">
        <v>14</v>
      </c>
      <c r="X108" s="51" t="e">
        <f>SUM(Y93:Y103)</f>
        <v>#N/A</v>
      </c>
      <c r="Y108" s="51" t="e">
        <f>SUM(Z93:Z103)</f>
        <v>#N/A</v>
      </c>
      <c r="Z108" s="52" t="e">
        <f>SUM(X108:Y108)</f>
        <v>#N/A</v>
      </c>
      <c r="AB108" t="s">
        <v>14</v>
      </c>
      <c r="AC108" s="51">
        <f>IFERROR(X108,0)</f>
        <v>0</v>
      </c>
      <c r="AD108" s="51">
        <f t="shared" ref="AD108:AE108" si="14">IFERROR(Y108,0)</f>
        <v>0</v>
      </c>
      <c r="AE108" s="51">
        <f t="shared" si="14"/>
        <v>0</v>
      </c>
    </row>
    <row r="109" spans="1:31" ht="16.8" x14ac:dyDescent="0.4">
      <c r="A109" s="1" t="s">
        <v>87</v>
      </c>
      <c r="B109" s="13">
        <f>VLOOKUP($B$98,Multipliers!$A$2:$T$948,8,FALSE)</f>
        <v>3.3281560690299999E-2</v>
      </c>
      <c r="H109" s="1" t="s">
        <v>87</v>
      </c>
      <c r="I109" s="13">
        <f>VLOOKUP($I$98,Multipliers!$A$2:$T$948,8,FALSE)</f>
        <v>2.9477953061300001E-2</v>
      </c>
      <c r="O109" s="1" t="s">
        <v>87</v>
      </c>
      <c r="P109" s="13">
        <f>VLOOKUP($P$98,Multipliers!$A$2:$T$948,8,FALSE)</f>
        <v>5.3497877112900001E-2</v>
      </c>
      <c r="W109" t="s">
        <v>23</v>
      </c>
      <c r="X109" s="53" t="e">
        <f>SUM(AA93:AA103)</f>
        <v>#N/A</v>
      </c>
      <c r="Y109" s="53" t="e">
        <f>SUM(AB93:AB103)</f>
        <v>#N/A</v>
      </c>
      <c r="Z109" s="54" t="e">
        <f>SUM(X109:Y109)</f>
        <v>#N/A</v>
      </c>
      <c r="AB109" t="s">
        <v>23</v>
      </c>
      <c r="AC109" s="51">
        <f t="shared" ref="AC109:AC110" si="15">IFERROR(X109,0)</f>
        <v>0</v>
      </c>
      <c r="AD109" s="51">
        <f t="shared" ref="AD109:AD110" si="16">IFERROR(Y109,0)</f>
        <v>0</v>
      </c>
      <c r="AE109" s="51">
        <f t="shared" ref="AE109:AE110" si="17">IFERROR(Z109,0)</f>
        <v>0</v>
      </c>
    </row>
    <row r="110" spans="1:31" ht="16.8" x14ac:dyDescent="0.4">
      <c r="A110" s="1" t="s">
        <v>88</v>
      </c>
      <c r="B110" s="13">
        <f>VLOOKUP($B$98,Multipliers!$A$2:$T$948,9,FALSE)</f>
        <v>8.6961447650099999E-2</v>
      </c>
      <c r="H110" s="1" t="s">
        <v>88</v>
      </c>
      <c r="I110" s="13">
        <f>VLOOKUP($I$98,Multipliers!$A$2:$T$948,9,FALSE)</f>
        <v>0.10054080093999999</v>
      </c>
      <c r="O110" s="1" t="s">
        <v>88</v>
      </c>
      <c r="P110" s="13">
        <f>VLOOKUP($P$98,Multipliers!$A$2:$T$948,9,FALSE)</f>
        <v>0.108393319062</v>
      </c>
      <c r="W110" t="s">
        <v>22</v>
      </c>
      <c r="X110" s="53" t="e">
        <f>SUM(AC93:AC103)</f>
        <v>#N/A</v>
      </c>
      <c r="Y110" s="53" t="e">
        <f>SUM(AD93:AD103)</f>
        <v>#N/A</v>
      </c>
      <c r="Z110" s="54" t="e">
        <f>SUM(X110:Y110)</f>
        <v>#N/A</v>
      </c>
      <c r="AB110" t="s">
        <v>22</v>
      </c>
      <c r="AC110" s="51">
        <f t="shared" si="15"/>
        <v>0</v>
      </c>
      <c r="AD110" s="51">
        <f t="shared" si="16"/>
        <v>0</v>
      </c>
      <c r="AE110" s="51">
        <f t="shared" si="17"/>
        <v>0</v>
      </c>
    </row>
    <row r="111" spans="1:31" ht="16.8" x14ac:dyDescent="0.4">
      <c r="A111" s="1" t="s">
        <v>89</v>
      </c>
      <c r="B111" s="13">
        <f>VLOOKUP($B$98,Multipliers!$A$2:$T$948,10,FALSE)</f>
        <v>1.24737657663E-2</v>
      </c>
      <c r="H111" s="1" t="s">
        <v>89</v>
      </c>
      <c r="I111" s="13">
        <f>VLOOKUP($I$98,Multipliers!$A$2:$T$948,10,FALSE)</f>
        <v>1.39304195619E-2</v>
      </c>
      <c r="O111" s="1" t="s">
        <v>89</v>
      </c>
      <c r="P111" s="13">
        <f>VLOOKUP($P$98,Multipliers!$A$2:$T$948,10,FALSE)</f>
        <v>1.5634020674599999E-2</v>
      </c>
    </row>
    <row r="112" spans="1:31" ht="16.8" x14ac:dyDescent="0.4">
      <c r="A112" s="1" t="s">
        <v>90</v>
      </c>
      <c r="B112" s="13">
        <f>VLOOKUP($B$98,Multipliers!$A$2:$T$948,11,FALSE)</f>
        <v>5.0369494464700001E-2</v>
      </c>
      <c r="H112" s="1" t="s">
        <v>90</v>
      </c>
      <c r="I112" s="13">
        <f>VLOOKUP($I$98,Multipliers!$A$2:$T$948,11,FALSE)</f>
        <v>5.8386340377099999E-2</v>
      </c>
      <c r="O112" s="1" t="s">
        <v>90</v>
      </c>
      <c r="P112" s="13">
        <f>VLOOKUP($P$98,Multipliers!$A$2:$T$948,11,FALSE)</f>
        <v>4.9010218272300003E-2</v>
      </c>
      <c r="V112" t="s">
        <v>1196</v>
      </c>
      <c r="X112" s="317" t="e">
        <f>X109/X108</f>
        <v>#N/A</v>
      </c>
      <c r="Y112" s="317" t="e">
        <f>Y109/Y108</f>
        <v>#N/A</v>
      </c>
    </row>
    <row r="113" spans="1:21" ht="16.8" x14ac:dyDescent="0.4">
      <c r="A113" s="1"/>
    </row>
    <row r="116" spans="1:21" ht="16.8" x14ac:dyDescent="0.3">
      <c r="A116" s="308" t="s">
        <v>1183</v>
      </c>
      <c r="B116" s="23"/>
      <c r="C116" s="23"/>
      <c r="D116" s="23"/>
      <c r="H116" s="308" t="s">
        <v>1184</v>
      </c>
      <c r="I116" s="23"/>
      <c r="J116" s="23"/>
      <c r="K116" s="23"/>
      <c r="O116" s="308" t="s">
        <v>1185</v>
      </c>
      <c r="P116" s="23"/>
      <c r="Q116" s="23"/>
      <c r="R116" s="23"/>
    </row>
    <row r="117" spans="1:21" ht="16.8" x14ac:dyDescent="0.4">
      <c r="A117" s="1"/>
      <c r="B117" s="20" t="s">
        <v>979</v>
      </c>
      <c r="C117" s="1" t="s">
        <v>15</v>
      </c>
      <c r="D117" s="1" t="s">
        <v>16</v>
      </c>
      <c r="E117" s="1" t="s">
        <v>978</v>
      </c>
      <c r="F117" s="1" t="s">
        <v>17</v>
      </c>
      <c r="H117" s="1"/>
      <c r="I117" s="20" t="s">
        <v>979</v>
      </c>
      <c r="J117" s="1" t="s">
        <v>15</v>
      </c>
      <c r="K117" s="1" t="s">
        <v>16</v>
      </c>
      <c r="L117" s="1" t="s">
        <v>978</v>
      </c>
      <c r="M117" s="1" t="s">
        <v>17</v>
      </c>
      <c r="O117" s="1"/>
      <c r="P117" s="20" t="s">
        <v>979</v>
      </c>
      <c r="Q117" s="1" t="s">
        <v>15</v>
      </c>
      <c r="R117" s="1" t="s">
        <v>16</v>
      </c>
      <c r="S117" s="1" t="s">
        <v>978</v>
      </c>
      <c r="T117" s="1" t="s">
        <v>17</v>
      </c>
      <c r="U117" s="1"/>
    </row>
    <row r="118" spans="1:21" ht="16.8" x14ac:dyDescent="0.4">
      <c r="A118" s="1" t="s">
        <v>14</v>
      </c>
      <c r="B118" s="17" t="e">
        <f>B120*B123</f>
        <v>#N/A</v>
      </c>
      <c r="C118" s="18" t="e">
        <f>$B$118*B131</f>
        <v>#N/A</v>
      </c>
      <c r="D118" s="136" t="e">
        <f>$B$118*B132</f>
        <v>#N/A</v>
      </c>
      <c r="E118" s="136" t="e">
        <f>$B$118*B133</f>
        <v>#N/A</v>
      </c>
      <c r="F118" s="19" t="e">
        <f>SUM(B118:E118)</f>
        <v>#N/A</v>
      </c>
      <c r="G118" s="12"/>
      <c r="H118" s="1" t="s">
        <v>14</v>
      </c>
      <c r="I118" s="17" t="e">
        <f>I120*I123</f>
        <v>#N/A</v>
      </c>
      <c r="J118" s="18" t="e">
        <f>$I$118*I131</f>
        <v>#N/A</v>
      </c>
      <c r="K118" s="38" t="e">
        <f>$I$118*I132</f>
        <v>#N/A</v>
      </c>
      <c r="L118" s="38" t="e">
        <f>$I$118*I133</f>
        <v>#N/A</v>
      </c>
      <c r="M118" s="19" t="e">
        <f>SUM(I118:L118)</f>
        <v>#N/A</v>
      </c>
      <c r="O118" s="1" t="s">
        <v>14</v>
      </c>
      <c r="P118" s="18" t="e">
        <f>P120*P123</f>
        <v>#N/A</v>
      </c>
      <c r="Q118" s="38" t="e">
        <f>P118*P131</f>
        <v>#N/A</v>
      </c>
      <c r="R118" s="38" t="e">
        <f>P118*P132</f>
        <v>#N/A</v>
      </c>
      <c r="S118" s="38" t="e">
        <f>P118*P133</f>
        <v>#N/A</v>
      </c>
      <c r="T118" s="19" t="e">
        <f>SUM(P118:S118)</f>
        <v>#N/A</v>
      </c>
      <c r="U118" s="312"/>
    </row>
    <row r="119" spans="1:21" ht="16.8" x14ac:dyDescent="0.4">
      <c r="A119" s="1" t="s">
        <v>23</v>
      </c>
      <c r="B119" s="15" t="e">
        <f>B120*B124</f>
        <v>#N/A</v>
      </c>
      <c r="C119" s="15" t="e">
        <f>$B$119*B134</f>
        <v>#N/A</v>
      </c>
      <c r="D119" s="15" t="e">
        <f>$B$119*B135</f>
        <v>#N/A</v>
      </c>
      <c r="E119" s="15" t="e">
        <f>$B$119*B136</f>
        <v>#N/A</v>
      </c>
      <c r="F119" s="24" t="e">
        <f>SUM(B119:E119)</f>
        <v>#N/A</v>
      </c>
      <c r="G119" s="12"/>
      <c r="H119" s="1" t="s">
        <v>23</v>
      </c>
      <c r="I119" s="15" t="e">
        <f>I120*I124</f>
        <v>#N/A</v>
      </c>
      <c r="J119" s="15" t="e">
        <f>$I$119*I134</f>
        <v>#N/A</v>
      </c>
      <c r="K119" s="15" t="e">
        <f>$I$119*I135</f>
        <v>#N/A</v>
      </c>
      <c r="L119" s="15" t="e">
        <f>$I$119*I136</f>
        <v>#N/A</v>
      </c>
      <c r="M119" s="24" t="e">
        <f>SUM(I119:L119)</f>
        <v>#N/A</v>
      </c>
      <c r="O119" s="1" t="s">
        <v>23</v>
      </c>
      <c r="P119" s="15" t="e">
        <f>P120*P124</f>
        <v>#N/A</v>
      </c>
      <c r="Q119" s="15" t="e">
        <f>P119*P134</f>
        <v>#N/A</v>
      </c>
      <c r="R119" s="15" t="e">
        <f>P119*P135</f>
        <v>#N/A</v>
      </c>
      <c r="S119" s="15" t="e">
        <f>P119*P136</f>
        <v>#N/A</v>
      </c>
      <c r="T119" s="24" t="e">
        <f>SUM(P119:S119)</f>
        <v>#N/A</v>
      </c>
      <c r="U119" s="313"/>
    </row>
    <row r="120" spans="1:21" ht="16.8" x14ac:dyDescent="0.4">
      <c r="A120" s="1" t="s">
        <v>22</v>
      </c>
      <c r="B120" s="14" t="e">
        <f>K79</f>
        <v>#N/A</v>
      </c>
      <c r="C120" s="14" t="e">
        <f>$B$120*B128</f>
        <v>#N/A</v>
      </c>
      <c r="D120" s="15" t="e">
        <f>$B$120*B129</f>
        <v>#N/A</v>
      </c>
      <c r="E120" s="16" t="e">
        <f>$B$120*B130</f>
        <v>#N/A</v>
      </c>
      <c r="F120" s="24" t="e">
        <f>SUM(B120:E120)</f>
        <v>#N/A</v>
      </c>
      <c r="G120" s="12"/>
      <c r="H120" s="1" t="s">
        <v>22</v>
      </c>
      <c r="I120" s="14" t="e">
        <f>K80</f>
        <v>#N/A</v>
      </c>
      <c r="J120" s="14" t="e">
        <f>$I$120*I128</f>
        <v>#N/A</v>
      </c>
      <c r="K120" s="15" t="e">
        <f>$I$120*I129</f>
        <v>#N/A</v>
      </c>
      <c r="L120" s="16" t="e">
        <f>$I$120*I130</f>
        <v>#N/A</v>
      </c>
      <c r="M120" s="24" t="e">
        <f>SUM(I120:L120)</f>
        <v>#N/A</v>
      </c>
      <c r="O120" s="1" t="s">
        <v>22</v>
      </c>
      <c r="P120" s="14" t="e">
        <f>K81</f>
        <v>#N/A</v>
      </c>
      <c r="Q120" s="14" t="e">
        <f>P120*P128</f>
        <v>#N/A</v>
      </c>
      <c r="R120" s="15" t="e">
        <f>P120*P129</f>
        <v>#N/A</v>
      </c>
      <c r="S120" s="16" t="e">
        <f>P120*P130</f>
        <v>#N/A</v>
      </c>
      <c r="T120" s="24" t="e">
        <f>SUM(P120:S120)</f>
        <v>#N/A</v>
      </c>
      <c r="U120" s="313"/>
    </row>
    <row r="121" spans="1:21" x14ac:dyDescent="0.3">
      <c r="F121" s="21"/>
      <c r="M121" s="21"/>
      <c r="T121" s="21"/>
    </row>
    <row r="122" spans="1:21" ht="16.8" x14ac:dyDescent="0.4">
      <c r="A122" s="1" t="s">
        <v>32</v>
      </c>
      <c r="B122" s="13">
        <v>458110</v>
      </c>
      <c r="H122" s="1" t="s">
        <v>32</v>
      </c>
      <c r="I122" s="13">
        <f>I80</f>
        <v>441110</v>
      </c>
      <c r="O122" s="1" t="s">
        <v>32</v>
      </c>
      <c r="P122" s="13">
        <f>I81</f>
        <v>811111</v>
      </c>
    </row>
    <row r="123" spans="1:21" ht="16.8" x14ac:dyDescent="0.4">
      <c r="A123" s="1" t="s">
        <v>980</v>
      </c>
      <c r="B123" s="13">
        <f>VLOOKUP($B$122,Multipliers!$A$2:$T$948,16,FALSE)</f>
        <v>1.41766004679E-5</v>
      </c>
      <c r="H123" s="1" t="s">
        <v>980</v>
      </c>
      <c r="I123" s="13">
        <f>VLOOKUP($I$122,Multipliers!$A$2:$T$948,16,FALSE)</f>
        <v>5.6172689729199998E-6</v>
      </c>
      <c r="O123" s="1" t="s">
        <v>980</v>
      </c>
      <c r="P123" s="13">
        <f>VLOOKUP($P$122,Multipliers!$A$2:$T$948,16,FALSE)</f>
        <v>1.1720462469600001E-5</v>
      </c>
    </row>
    <row r="124" spans="1:21" ht="16.8" x14ac:dyDescent="0.4">
      <c r="A124" s="1" t="s">
        <v>981</v>
      </c>
      <c r="B124" s="311">
        <f>VLOOKUP($B$122,Multipliers!$A$2:$T$948,17,FALSE)</f>
        <v>0.205685749917</v>
      </c>
      <c r="H124" s="1" t="s">
        <v>981</v>
      </c>
      <c r="I124" s="13">
        <f>VLOOKUP($I$122,Multipliers!$A$2:$T$948,17,FALSE)</f>
        <v>0.368483407815</v>
      </c>
      <c r="O124" s="1" t="s">
        <v>981</v>
      </c>
      <c r="P124" s="13">
        <f>VLOOKUP($P$122,Multipliers!$A$2:$T$948,17,FALSE)</f>
        <v>0.47058181682700001</v>
      </c>
    </row>
    <row r="125" spans="1:21" x14ac:dyDescent="0.3">
      <c r="D125" s="25"/>
      <c r="E125" s="25" t="s">
        <v>15</v>
      </c>
      <c r="F125" s="25" t="s">
        <v>16</v>
      </c>
      <c r="I125" s="21"/>
      <c r="K125" s="25"/>
      <c r="L125" s="25" t="s">
        <v>15</v>
      </c>
      <c r="M125" s="25" t="s">
        <v>16</v>
      </c>
      <c r="P125" s="21"/>
      <c r="R125" s="25"/>
      <c r="S125" s="25" t="s">
        <v>15</v>
      </c>
      <c r="T125" s="25" t="s">
        <v>16</v>
      </c>
      <c r="U125" s="314"/>
    </row>
    <row r="126" spans="1:21" ht="16.8" x14ac:dyDescent="0.4">
      <c r="A126" s="1" t="s">
        <v>982</v>
      </c>
      <c r="D126" s="26" t="s">
        <v>14</v>
      </c>
      <c r="E126" s="28" t="e">
        <f>B118</f>
        <v>#N/A</v>
      </c>
      <c r="F126" s="28" t="e">
        <f>SUM(C118:E118)</f>
        <v>#N/A</v>
      </c>
      <c r="H126" s="1" t="s">
        <v>982</v>
      </c>
      <c r="K126" s="26" t="s">
        <v>14</v>
      </c>
      <c r="L126" s="28" t="e">
        <f>I118</f>
        <v>#N/A</v>
      </c>
      <c r="M126" s="28" t="e">
        <f>SUM(J118:L118)</f>
        <v>#N/A</v>
      </c>
      <c r="O126" s="1" t="s">
        <v>982</v>
      </c>
      <c r="R126" s="26" t="s">
        <v>14</v>
      </c>
      <c r="S126" s="28" t="e">
        <f>P118</f>
        <v>#N/A</v>
      </c>
      <c r="T126" s="28" t="e">
        <f>SUM(Q118:S118)</f>
        <v>#N/A</v>
      </c>
      <c r="U126" s="315"/>
    </row>
    <row r="127" spans="1:21" ht="16.8" x14ac:dyDescent="0.4">
      <c r="B127" s="22"/>
      <c r="D127" s="26" t="s">
        <v>23</v>
      </c>
      <c r="E127" s="29" t="e">
        <f t="shared" ref="E127:E128" si="18">B119</f>
        <v>#N/A</v>
      </c>
      <c r="F127" s="29" t="e">
        <f t="shared" ref="F127:F128" si="19">SUM(C119:E119)</f>
        <v>#N/A</v>
      </c>
      <c r="I127" s="22"/>
      <c r="K127" s="26" t="s">
        <v>23</v>
      </c>
      <c r="L127" s="29" t="e">
        <f t="shared" ref="L127:L128" si="20">I119</f>
        <v>#N/A</v>
      </c>
      <c r="M127" s="29" t="e">
        <f t="shared" ref="M127:M128" si="21">SUM(J119:L119)</f>
        <v>#N/A</v>
      </c>
      <c r="P127" s="22"/>
      <c r="R127" s="26" t="s">
        <v>23</v>
      </c>
      <c r="S127" s="29" t="e">
        <f t="shared" ref="S127:S128" si="22">P119</f>
        <v>#N/A</v>
      </c>
      <c r="T127" s="29" t="e">
        <f t="shared" ref="T127:T128" si="23">SUM(Q119:S119)</f>
        <v>#N/A</v>
      </c>
      <c r="U127" s="316"/>
    </row>
    <row r="128" spans="1:21" ht="16.8" x14ac:dyDescent="0.4">
      <c r="A128" s="1" t="s">
        <v>82</v>
      </c>
      <c r="B128" s="13">
        <f>VLOOKUP($B$122,Multipliers!$A$2:$T$948,3,FALSE)</f>
        <v>0.13791745038299999</v>
      </c>
      <c r="D128" s="26" t="s">
        <v>22</v>
      </c>
      <c r="E128" s="29" t="e">
        <f t="shared" si="18"/>
        <v>#N/A</v>
      </c>
      <c r="F128" s="29" t="e">
        <f t="shared" si="19"/>
        <v>#N/A</v>
      </c>
      <c r="H128" s="1" t="s">
        <v>82</v>
      </c>
      <c r="I128" s="13">
        <f>VLOOKUP($I$122,Multipliers!$A$2:$T$948,3,FALSE)</f>
        <v>5.7525545946300001E-2</v>
      </c>
      <c r="K128" s="26" t="s">
        <v>22</v>
      </c>
      <c r="L128" s="29" t="e">
        <f t="shared" si="20"/>
        <v>#N/A</v>
      </c>
      <c r="M128" s="29" t="e">
        <f t="shared" si="21"/>
        <v>#N/A</v>
      </c>
      <c r="O128" s="1" t="s">
        <v>82</v>
      </c>
      <c r="P128" s="13">
        <f>VLOOKUP($P$122,Multipliers!$A$2:$T$948,3,FALSE)</f>
        <v>6.8838958694100005E-2</v>
      </c>
      <c r="R128" s="26" t="s">
        <v>22</v>
      </c>
      <c r="S128" s="29" t="e">
        <f t="shared" si="22"/>
        <v>#N/A</v>
      </c>
      <c r="T128" s="29" t="e">
        <f t="shared" si="23"/>
        <v>#N/A</v>
      </c>
      <c r="U128" s="316"/>
    </row>
    <row r="129" spans="1:21" ht="16.8" x14ac:dyDescent="0.4">
      <c r="A129" s="1" t="s">
        <v>83</v>
      </c>
      <c r="B129" s="13">
        <f>VLOOKUP($B$122,Multipliers!$A$2:$T$948,4,FALSE)</f>
        <v>2.2565114289400001E-2</v>
      </c>
      <c r="H129" s="1" t="s">
        <v>83</v>
      </c>
      <c r="I129" s="13">
        <f>VLOOKUP($I$122,Multipliers!$A$2:$T$948,4,FALSE)</f>
        <v>9.0547566529399996E-3</v>
      </c>
      <c r="O129" s="1" t="s">
        <v>83</v>
      </c>
      <c r="P129" s="13">
        <f>VLOOKUP($P$122,Multipliers!$A$2:$T$948,4,FALSE)</f>
        <v>9.5742642974700008E-3</v>
      </c>
    </row>
    <row r="130" spans="1:21" ht="16.8" x14ac:dyDescent="0.4">
      <c r="A130" s="1" t="s">
        <v>84</v>
      </c>
      <c r="B130" s="13">
        <f>VLOOKUP($B$122,Multipliers!$A$2:$T$948,5,FALSE)</f>
        <v>6.8433274229199995E-2</v>
      </c>
      <c r="H130" s="1" t="s">
        <v>84</v>
      </c>
      <c r="I130" s="13">
        <f>VLOOKUP($I$122,Multipliers!$A$2:$T$948,5,FALSE)</f>
        <v>0.10251099353699999</v>
      </c>
      <c r="O130" s="1" t="s">
        <v>84</v>
      </c>
      <c r="P130" s="13">
        <f>VLOOKUP(P122,Multipliers!$A$2:$T$948,5,FALSE)</f>
        <v>5.9441755630699998E-2</v>
      </c>
    </row>
    <row r="131" spans="1:21" ht="16.8" x14ac:dyDescent="0.4">
      <c r="A131" s="1" t="s">
        <v>85</v>
      </c>
      <c r="B131" s="13">
        <f>VLOOKUP($B$122,Multipliers!$A$2:$T$948,6,FALSE)</f>
        <v>7.3259834317000005E-2</v>
      </c>
      <c r="H131" s="1" t="s">
        <v>85</v>
      </c>
      <c r="I131" s="13">
        <f>VLOOKUP($I$122,Multipliers!$A$2:$T$948,6,FALSE)</f>
        <v>8.2529417132299998E-2</v>
      </c>
      <c r="O131" s="1" t="s">
        <v>85</v>
      </c>
      <c r="P131" s="13">
        <f>VLOOKUP($P$122,Multipliers!$A$2:$T$948,6,FALSE)</f>
        <v>4.2324521476599999E-2</v>
      </c>
    </row>
    <row r="132" spans="1:21" ht="16.8" x14ac:dyDescent="0.4">
      <c r="A132" s="1" t="s">
        <v>86</v>
      </c>
      <c r="B132" s="13">
        <f>VLOOKUP($B$122,Multipliers!$A$2:$T$948,7,FALSE)</f>
        <v>1.22422647929E-2</v>
      </c>
      <c r="H132" s="1" t="s">
        <v>86</v>
      </c>
      <c r="I132" s="13">
        <f>VLOOKUP($I$122,Multipliers!$A$2:$T$948,7,FALSE)</f>
        <v>1.1963540885699999E-2</v>
      </c>
      <c r="O132" s="1" t="s">
        <v>86</v>
      </c>
      <c r="P132" s="13">
        <f>VLOOKUP($P$122,Multipliers!$A$2:$T$948,7,FALSE)</f>
        <v>6.0423695769200002E-3</v>
      </c>
    </row>
    <row r="133" spans="1:21" ht="16.8" x14ac:dyDescent="0.4">
      <c r="A133" s="1" t="s">
        <v>87</v>
      </c>
      <c r="B133" s="13">
        <f>VLOOKUP($B$122,Multipliers!$A$2:$T$948,8,FALSE)</f>
        <v>1.9762012170800002E-2</v>
      </c>
      <c r="H133" s="1" t="s">
        <v>87</v>
      </c>
      <c r="I133" s="13">
        <f>VLOOKUP($I$122,Multipliers!$A$2:$T$948,8,FALSE)</f>
        <v>7.9828904694000002E-2</v>
      </c>
      <c r="O133" s="1" t="s">
        <v>87</v>
      </c>
      <c r="P133" s="13">
        <f>VLOOKUP($P$122,Multipliers!$A$2:$T$948,8,FALSE)</f>
        <v>3.5106626776600001E-2</v>
      </c>
    </row>
    <row r="134" spans="1:21" ht="16.8" x14ac:dyDescent="0.4">
      <c r="A134" s="1" t="s">
        <v>88</v>
      </c>
      <c r="B134" s="13">
        <f>VLOOKUP($B$122,Multipliers!$A$2:$T$948,9,FALSE)</f>
        <v>0.216176321422</v>
      </c>
      <c r="H134" s="1" t="s">
        <v>88</v>
      </c>
      <c r="I134" s="13">
        <f>VLOOKUP($I$122,Multipliers!$A$2:$T$948,9,FALSE)</f>
        <v>5.1731635371799999E-2</v>
      </c>
      <c r="O134" s="1" t="s">
        <v>88</v>
      </c>
      <c r="P134" s="13">
        <f>VLOOKUP($P$122,Multipliers!$A$2:$T$948,9,FALSE)</f>
        <v>4.6098257855599997E-2</v>
      </c>
    </row>
    <row r="135" spans="1:21" ht="16.8" x14ac:dyDescent="0.4">
      <c r="A135" s="1" t="s">
        <v>89</v>
      </c>
      <c r="B135" s="13">
        <f>VLOOKUP($B$122,Multipliers!$A$2:$T$948,10,FALSE)</f>
        <v>3.4028970531399999E-2</v>
      </c>
      <c r="H135" s="1" t="s">
        <v>89</v>
      </c>
      <c r="I135" s="13">
        <f>VLOOKUP($I$122,Multipliers!$A$2:$T$948,10,FALSE)</f>
        <v>7.5436007531E-3</v>
      </c>
      <c r="O135" s="1" t="s">
        <v>89</v>
      </c>
      <c r="P135" s="13">
        <f>VLOOKUP($P$122,Multipliers!$A$2:$T$948,10,FALSE)</f>
        <v>6.2446176018299999E-3</v>
      </c>
    </row>
    <row r="136" spans="1:21" ht="16.8" x14ac:dyDescent="0.4">
      <c r="A136" s="1" t="s">
        <v>90</v>
      </c>
      <c r="B136" s="13">
        <f>VLOOKUP($B$122,Multipliers!$A$2:$T$948,11,FALSE)</f>
        <v>6.7822947764700006E-2</v>
      </c>
      <c r="H136" s="1" t="s">
        <v>90</v>
      </c>
      <c r="I136" s="13">
        <f>VLOOKUP($I$122,Multipliers!$A$2:$T$948,11,FALSE)</f>
        <v>5.9493811965600003E-2</v>
      </c>
      <c r="O136" s="1" t="s">
        <v>90</v>
      </c>
      <c r="P136" s="13">
        <f>VLOOKUP($P$122,Multipliers!$A$2:$T$948,11,FALSE)</f>
        <v>3.89547192434E-2</v>
      </c>
    </row>
    <row r="137" spans="1:21" ht="16.8" x14ac:dyDescent="0.4">
      <c r="A137" s="1"/>
    </row>
    <row r="142" spans="1:21" ht="16.8" x14ac:dyDescent="0.3">
      <c r="A142" s="308" t="s">
        <v>1186</v>
      </c>
      <c r="B142" s="23"/>
      <c r="C142" s="23"/>
      <c r="D142" s="23"/>
      <c r="H142" s="308" t="s">
        <v>1187</v>
      </c>
      <c r="I142" s="23"/>
      <c r="J142" s="23"/>
      <c r="K142" s="23"/>
      <c r="O142" s="23" t="s">
        <v>1188</v>
      </c>
      <c r="P142" s="23"/>
      <c r="Q142" s="23"/>
      <c r="R142" s="23"/>
    </row>
    <row r="143" spans="1:21" ht="16.8" x14ac:dyDescent="0.4">
      <c r="A143" s="1"/>
      <c r="B143" s="20" t="s">
        <v>979</v>
      </c>
      <c r="C143" s="1" t="s">
        <v>15</v>
      </c>
      <c r="D143" s="1" t="s">
        <v>16</v>
      </c>
      <c r="E143" s="1" t="s">
        <v>978</v>
      </c>
      <c r="F143" s="1" t="s">
        <v>17</v>
      </c>
      <c r="H143" s="1"/>
      <c r="I143" s="20" t="s">
        <v>979</v>
      </c>
      <c r="J143" s="1" t="s">
        <v>15</v>
      </c>
      <c r="K143" s="1" t="s">
        <v>16</v>
      </c>
      <c r="L143" s="1" t="s">
        <v>978</v>
      </c>
      <c r="M143" s="1" t="s">
        <v>17</v>
      </c>
      <c r="O143" s="1"/>
      <c r="P143" s="20" t="s">
        <v>979</v>
      </c>
      <c r="Q143" s="1" t="s">
        <v>15</v>
      </c>
      <c r="R143" s="1" t="s">
        <v>16</v>
      </c>
      <c r="S143" s="1" t="s">
        <v>978</v>
      </c>
      <c r="T143" s="1" t="s">
        <v>17</v>
      </c>
      <c r="U143" s="1"/>
    </row>
    <row r="144" spans="1:21" ht="16.8" x14ac:dyDescent="0.4">
      <c r="A144" s="1" t="s">
        <v>14</v>
      </c>
      <c r="B144" s="17" t="e">
        <f>B146*B149</f>
        <v>#N/A</v>
      </c>
      <c r="C144" s="18" t="e">
        <f>$B$144*B157</f>
        <v>#N/A</v>
      </c>
      <c r="D144" s="136" t="e">
        <f>$B$144*B158</f>
        <v>#N/A</v>
      </c>
      <c r="E144" s="136" t="e">
        <f>$B$144*B159</f>
        <v>#N/A</v>
      </c>
      <c r="F144" s="19" t="e">
        <f>SUM(B144:E144)</f>
        <v>#N/A</v>
      </c>
      <c r="G144" s="12"/>
      <c r="H144" s="1" t="s">
        <v>14</v>
      </c>
      <c r="I144" s="17" t="e">
        <f>I146*I149</f>
        <v>#N/A</v>
      </c>
      <c r="J144" s="18" t="e">
        <f>$I$144*I157</f>
        <v>#N/A</v>
      </c>
      <c r="K144" s="38" t="e">
        <f>$I$144*I158</f>
        <v>#N/A</v>
      </c>
      <c r="L144" s="38" t="e">
        <f>$I$144*I159</f>
        <v>#N/A</v>
      </c>
      <c r="M144" s="19" t="e">
        <f>SUM(I144:L144)</f>
        <v>#N/A</v>
      </c>
      <c r="O144" s="1" t="s">
        <v>14</v>
      </c>
      <c r="P144" s="18" t="e">
        <f>P146*P149</f>
        <v>#N/A</v>
      </c>
      <c r="Q144" s="38" t="e">
        <f>P144*P157</f>
        <v>#N/A</v>
      </c>
      <c r="R144" s="38" t="e">
        <f>P144*P158</f>
        <v>#N/A</v>
      </c>
      <c r="S144" s="38" t="e">
        <f>P144*P159</f>
        <v>#N/A</v>
      </c>
      <c r="T144" s="19" t="e">
        <f>SUM(P144:S144)</f>
        <v>#N/A</v>
      </c>
      <c r="U144" s="312"/>
    </row>
    <row r="145" spans="1:21" ht="16.8" x14ac:dyDescent="0.4">
      <c r="A145" s="1" t="s">
        <v>23</v>
      </c>
      <c r="B145" s="15" t="e">
        <f>B146*B150</f>
        <v>#N/A</v>
      </c>
      <c r="C145" s="15" t="e">
        <f>$B$145*B160</f>
        <v>#N/A</v>
      </c>
      <c r="D145" s="15" t="e">
        <f>$B$145*B161</f>
        <v>#N/A</v>
      </c>
      <c r="E145" s="15" t="e">
        <f>$B$145*B162</f>
        <v>#N/A</v>
      </c>
      <c r="F145" s="24" t="e">
        <f>SUM(B145:E145)</f>
        <v>#N/A</v>
      </c>
      <c r="G145" s="12"/>
      <c r="H145" s="1" t="s">
        <v>23</v>
      </c>
      <c r="I145" s="15" t="e">
        <f>I146*I150</f>
        <v>#N/A</v>
      </c>
      <c r="J145" s="15" t="e">
        <f>$I$145*I160</f>
        <v>#N/A</v>
      </c>
      <c r="K145" s="15" t="e">
        <f>$I$145*I161</f>
        <v>#N/A</v>
      </c>
      <c r="L145" s="15" t="e">
        <f>$I$145*I162</f>
        <v>#N/A</v>
      </c>
      <c r="M145" s="24" t="e">
        <f>SUM(I145:L145)</f>
        <v>#N/A</v>
      </c>
      <c r="O145" s="1" t="s">
        <v>23</v>
      </c>
      <c r="P145" s="15" t="e">
        <f>P146*P150</f>
        <v>#N/A</v>
      </c>
      <c r="Q145" s="15" t="e">
        <f>P145*P160</f>
        <v>#N/A</v>
      </c>
      <c r="R145" s="15" t="e">
        <f>P145*P161</f>
        <v>#N/A</v>
      </c>
      <c r="S145" s="15" t="e">
        <f>P145*P162</f>
        <v>#N/A</v>
      </c>
      <c r="T145" s="24" t="e">
        <f>SUM(P145:S145)</f>
        <v>#N/A</v>
      </c>
      <c r="U145" s="313"/>
    </row>
    <row r="146" spans="1:21" ht="16.8" x14ac:dyDescent="0.4">
      <c r="A146" s="1" t="s">
        <v>22</v>
      </c>
      <c r="B146" s="14" t="e">
        <f>K82</f>
        <v>#N/A</v>
      </c>
      <c r="C146" s="14" t="e">
        <f>$B$146*B154</f>
        <v>#N/A</v>
      </c>
      <c r="D146" s="15" t="e">
        <f>$B$146*B155</f>
        <v>#N/A</v>
      </c>
      <c r="E146" s="16" t="e">
        <f>$B$146*B156</f>
        <v>#N/A</v>
      </c>
      <c r="F146" s="24" t="e">
        <f>SUM(B146:E146)</f>
        <v>#N/A</v>
      </c>
      <c r="G146" s="12"/>
      <c r="H146" s="1" t="s">
        <v>22</v>
      </c>
      <c r="I146" s="14" t="e">
        <f>K83</f>
        <v>#N/A</v>
      </c>
      <c r="J146" s="14" t="e">
        <f>$I$146*I154</f>
        <v>#N/A</v>
      </c>
      <c r="K146" s="15" t="e">
        <f>$I$146*I155</f>
        <v>#N/A</v>
      </c>
      <c r="L146" s="16" t="e">
        <f>$I$146*I156</f>
        <v>#N/A</v>
      </c>
      <c r="M146" s="24" t="e">
        <f>SUM(I146:L146)</f>
        <v>#N/A</v>
      </c>
      <c r="O146" s="1" t="s">
        <v>22</v>
      </c>
      <c r="P146" s="14" t="e">
        <f>K84</f>
        <v>#N/A</v>
      </c>
      <c r="Q146" s="14" t="e">
        <f>P146*P154</f>
        <v>#N/A</v>
      </c>
      <c r="R146" s="15" t="e">
        <f>P146*P155</f>
        <v>#N/A</v>
      </c>
      <c r="S146" s="16" t="e">
        <f>P146*P156</f>
        <v>#N/A</v>
      </c>
      <c r="T146" s="24" t="e">
        <f>SUM(P146:S146)</f>
        <v>#N/A</v>
      </c>
      <c r="U146" s="313"/>
    </row>
    <row r="147" spans="1:21" x14ac:dyDescent="0.3">
      <c r="F147" s="21"/>
      <c r="M147" s="21"/>
      <c r="T147" s="21"/>
    </row>
    <row r="148" spans="1:21" ht="16.8" x14ac:dyDescent="0.4">
      <c r="A148" s="1" t="s">
        <v>32</v>
      </c>
      <c r="B148" s="13">
        <f>I82</f>
        <v>621111</v>
      </c>
      <c r="H148" s="1" t="s">
        <v>32</v>
      </c>
      <c r="I148" s="13">
        <f>I83</f>
        <v>622110</v>
      </c>
      <c r="O148" s="1" t="s">
        <v>32</v>
      </c>
      <c r="P148" s="13">
        <f>I84</f>
        <v>512131</v>
      </c>
    </row>
    <row r="149" spans="1:21" ht="16.8" x14ac:dyDescent="0.4">
      <c r="A149" s="1" t="s">
        <v>980</v>
      </c>
      <c r="B149" s="13">
        <f>VLOOKUP($B$148,Multipliers!$A$2:$T$948,16,FALSE)</f>
        <v>5.2660426567700002E-6</v>
      </c>
      <c r="H149" s="1" t="s">
        <v>980</v>
      </c>
      <c r="I149" s="13">
        <f>VLOOKUP($I$148,Multipliers!$A$2:$T$948,16,FALSE)</f>
        <v>4.5849080510435489E-6</v>
      </c>
      <c r="O149" s="1" t="s">
        <v>980</v>
      </c>
      <c r="P149" s="13">
        <f>VLOOKUP($P$148,Multipliers!$A$2:$T$948,16,FALSE)</f>
        <v>1.0095712307656122E-5</v>
      </c>
    </row>
    <row r="150" spans="1:21" ht="16.8" x14ac:dyDescent="0.4">
      <c r="A150" s="1" t="s">
        <v>981</v>
      </c>
      <c r="B150" s="311">
        <f>VLOOKUP($B$148,Multipliers!$A$2:$T$948,17,FALSE)</f>
        <v>0.66873995346899995</v>
      </c>
      <c r="H150" s="1" t="s">
        <v>981</v>
      </c>
      <c r="I150" s="13">
        <f>VLOOKUP($I$148,Multipliers!$A$2:$T$948,17,FALSE)</f>
        <v>0.38342508106993567</v>
      </c>
      <c r="O150" s="1" t="s">
        <v>981</v>
      </c>
      <c r="P150" s="13">
        <f>VLOOKUP($P$148,Multipliers!$A$2:$T$948,17,FALSE)</f>
        <v>0.22611254298030636</v>
      </c>
    </row>
    <row r="151" spans="1:21" x14ac:dyDescent="0.3">
      <c r="D151" s="25"/>
      <c r="E151" s="25" t="s">
        <v>15</v>
      </c>
      <c r="F151" s="25" t="s">
        <v>16</v>
      </c>
      <c r="I151" s="21"/>
      <c r="K151" s="25"/>
      <c r="L151" s="25" t="s">
        <v>15</v>
      </c>
      <c r="M151" s="25" t="s">
        <v>16</v>
      </c>
      <c r="P151" s="21"/>
      <c r="R151" s="25"/>
      <c r="S151" s="25" t="s">
        <v>15</v>
      </c>
      <c r="T151" s="25" t="s">
        <v>16</v>
      </c>
      <c r="U151" s="314"/>
    </row>
    <row r="152" spans="1:21" ht="16.8" x14ac:dyDescent="0.4">
      <c r="A152" s="1" t="s">
        <v>982</v>
      </c>
      <c r="D152" s="26" t="s">
        <v>14</v>
      </c>
      <c r="E152" s="28" t="e">
        <f>B144</f>
        <v>#N/A</v>
      </c>
      <c r="F152" s="28" t="e">
        <f>SUM(C144:E144)</f>
        <v>#N/A</v>
      </c>
      <c r="H152" s="1" t="s">
        <v>982</v>
      </c>
      <c r="K152" s="26" t="s">
        <v>14</v>
      </c>
      <c r="L152" s="28" t="e">
        <f>I144</f>
        <v>#N/A</v>
      </c>
      <c r="M152" s="28" t="e">
        <f>SUM(J144:L144)</f>
        <v>#N/A</v>
      </c>
      <c r="O152" s="1" t="s">
        <v>982</v>
      </c>
      <c r="R152" s="26" t="s">
        <v>14</v>
      </c>
      <c r="S152" s="28" t="e">
        <f>P144</f>
        <v>#N/A</v>
      </c>
      <c r="T152" s="28" t="e">
        <f>SUM(Q144:S144)</f>
        <v>#N/A</v>
      </c>
      <c r="U152" s="315"/>
    </row>
    <row r="153" spans="1:21" ht="16.8" x14ac:dyDescent="0.4">
      <c r="B153" s="22"/>
      <c r="D153" s="26" t="s">
        <v>23</v>
      </c>
      <c r="E153" s="29" t="e">
        <f t="shared" ref="E153:E154" si="24">B145</f>
        <v>#N/A</v>
      </c>
      <c r="F153" s="29" t="e">
        <f t="shared" ref="F153:F154" si="25">SUM(C145:E145)</f>
        <v>#N/A</v>
      </c>
      <c r="I153" s="22"/>
      <c r="K153" s="26" t="s">
        <v>23</v>
      </c>
      <c r="L153" s="29" t="e">
        <f t="shared" ref="L153:L154" si="26">I145</f>
        <v>#N/A</v>
      </c>
      <c r="M153" s="29" t="e">
        <f t="shared" ref="M153:M154" si="27">SUM(J145:L145)</f>
        <v>#N/A</v>
      </c>
      <c r="P153" s="22"/>
      <c r="R153" s="26" t="s">
        <v>23</v>
      </c>
      <c r="S153" s="29" t="e">
        <f t="shared" ref="S153:S154" si="28">P145</f>
        <v>#N/A</v>
      </c>
      <c r="T153" s="29" t="e">
        <f t="shared" ref="T153:T154" si="29">SUM(Q145:S145)</f>
        <v>#N/A</v>
      </c>
      <c r="U153" s="316"/>
    </row>
    <row r="154" spans="1:21" ht="16.8" x14ac:dyDescent="0.4">
      <c r="A154" s="1" t="s">
        <v>82</v>
      </c>
      <c r="B154" s="13">
        <f>VLOOKUP($B$148,Multipliers!$A$2:$T$948,3,FALSE)</f>
        <v>4.4793479954400001E-2</v>
      </c>
      <c r="D154" s="26" t="s">
        <v>22</v>
      </c>
      <c r="E154" s="29" t="e">
        <f t="shared" si="24"/>
        <v>#N/A</v>
      </c>
      <c r="F154" s="29" t="e">
        <f t="shared" si="25"/>
        <v>#N/A</v>
      </c>
      <c r="H154" s="1" t="s">
        <v>82</v>
      </c>
      <c r="I154" s="13">
        <f>VLOOKUP($I$148,Multipliers!$A$2:$T$948,3,FALSE)</f>
        <v>0.15437473240093225</v>
      </c>
      <c r="K154" s="26" t="s">
        <v>22</v>
      </c>
      <c r="L154" s="29" t="e">
        <f t="shared" si="26"/>
        <v>#N/A</v>
      </c>
      <c r="M154" s="29" t="e">
        <f t="shared" si="27"/>
        <v>#N/A</v>
      </c>
      <c r="O154" s="1" t="s">
        <v>82</v>
      </c>
      <c r="P154" s="13">
        <f>VLOOKUP($P$148,Multipliers!$A$2:$T$948,3,FALSE)</f>
        <v>0.16917092462456451</v>
      </c>
      <c r="R154" s="26" t="s">
        <v>22</v>
      </c>
      <c r="S154" s="29" t="e">
        <f t="shared" si="28"/>
        <v>#N/A</v>
      </c>
      <c r="T154" s="29" t="e">
        <f t="shared" si="29"/>
        <v>#N/A</v>
      </c>
      <c r="U154" s="316"/>
    </row>
    <row r="155" spans="1:21" ht="16.8" x14ac:dyDescent="0.4">
      <c r="A155" s="1" t="s">
        <v>83</v>
      </c>
      <c r="B155" s="13">
        <f>VLOOKUP($B$148,Multipliers!$A$2:$T$948,4,FALSE)</f>
        <v>5.3798653041200002E-3</v>
      </c>
      <c r="H155" s="1" t="s">
        <v>83</v>
      </c>
      <c r="I155" s="13">
        <f>VLOOKUP($I$148,Multipliers!$A$2:$T$948,4,FALSE)</f>
        <v>4.2926923181438696E-2</v>
      </c>
      <c r="O155" s="1" t="s">
        <v>83</v>
      </c>
      <c r="P155" s="13">
        <f>VLOOKUP($P$148,Multipliers!$A$2:$T$948,4,FALSE)</f>
        <v>4.1374802283908052E-2</v>
      </c>
    </row>
    <row r="156" spans="1:21" ht="16.8" x14ac:dyDescent="0.4">
      <c r="A156" s="1" t="s">
        <v>84</v>
      </c>
      <c r="B156" s="13">
        <f>VLOOKUP($B$148,Multipliers!$A$2:$T$948,5,FALSE)</f>
        <v>7.4806058001699996E-2</v>
      </c>
      <c r="H156" s="1" t="s">
        <v>84</v>
      </c>
      <c r="I156" s="13">
        <f>VLOOKUP($I$148,Multipliers!$A$2:$T$948,5,FALSE)</f>
        <v>0.17736849567961777</v>
      </c>
      <c r="O156" s="1" t="s">
        <v>84</v>
      </c>
      <c r="P156" s="13">
        <f>VLOOKUP(P148,Multipliers!$A$2:$T$948,5,FALSE)</f>
        <v>0.19278934411190318</v>
      </c>
    </row>
    <row r="157" spans="1:21" ht="16.8" x14ac:dyDescent="0.4">
      <c r="A157" s="1" t="s">
        <v>85</v>
      </c>
      <c r="B157" s="13">
        <f>VLOOKUP($B$148,Multipliers!$A$2:$T$948,6,FALSE)</f>
        <v>7.8016588865900002E-2</v>
      </c>
      <c r="H157" s="1" t="s">
        <v>85</v>
      </c>
      <c r="I157" s="13">
        <f>VLOOKUP($I$148,Multipliers!$A$2:$T$948,6,FALSE)</f>
        <v>0.22311449410538703</v>
      </c>
      <c r="O157" s="1" t="s">
        <v>85</v>
      </c>
      <c r="P157" s="13">
        <f>VLOOKUP($P$148,Multipliers!$A$2:$T$948,6,FALSE)</f>
        <v>0.18281966592030646</v>
      </c>
    </row>
    <row r="158" spans="1:21" ht="16.8" x14ac:dyDescent="0.4">
      <c r="A158" s="1" t="s">
        <v>86</v>
      </c>
      <c r="B158" s="13">
        <f>VLOOKUP($B$148,Multipliers!$A$2:$T$948,7,FALSE)</f>
        <v>8.2609170861899991E-3</v>
      </c>
      <c r="H158" s="1" t="s">
        <v>86</v>
      </c>
      <c r="I158" s="13">
        <f>VLOOKUP($I$148,Multipliers!$A$2:$T$948,7,FALSE)</f>
        <v>5.5108604325700007E-2</v>
      </c>
      <c r="O158" s="1" t="s">
        <v>86</v>
      </c>
      <c r="P158" s="13">
        <f>VLOOKUP($P$148,Multipliers!$A$2:$T$948,7,FALSE)</f>
        <v>2.9009316464795962E-2</v>
      </c>
    </row>
    <row r="159" spans="1:21" ht="16.8" x14ac:dyDescent="0.4">
      <c r="A159" s="1" t="s">
        <v>87</v>
      </c>
      <c r="B159" s="13">
        <f>VLOOKUP($B$148,Multipliers!$A$2:$T$948,8,FALSE)</f>
        <v>0.109873085134</v>
      </c>
      <c r="H159" s="1" t="s">
        <v>87</v>
      </c>
      <c r="I159" s="13">
        <f>VLOOKUP($I$148,Multipliers!$A$2:$T$948,8,FALSE)</f>
        <v>0.20759377456042094</v>
      </c>
      <c r="O159" s="1" t="s">
        <v>87</v>
      </c>
      <c r="P159" s="13">
        <f>VLOOKUP($P148,Multipliers!$A$2:$T$948,8,FALSE)</f>
        <v>8.6748172735612902E-2</v>
      </c>
    </row>
    <row r="160" spans="1:21" ht="16.8" x14ac:dyDescent="0.4">
      <c r="A160" s="1" t="s">
        <v>88</v>
      </c>
      <c r="B160" s="13">
        <f>VLOOKUP($B$148,Multipliers!$A$2:$T$948,9,FALSE)</f>
        <v>2.3415274376700001E-2</v>
      </c>
      <c r="H160" s="1" t="s">
        <v>88</v>
      </c>
      <c r="I160" s="13">
        <f>VLOOKUP($I$148,Multipliers!$A$2:$T$948,9,FALSE)</f>
        <v>0.13189323653446292</v>
      </c>
      <c r="O160" s="1" t="s">
        <v>88</v>
      </c>
      <c r="P160" s="13">
        <f>VLOOKUP($P$148,Multipliers!$A$2:$T$948,9,FALSE)</f>
        <v>0.25348711014751613</v>
      </c>
    </row>
    <row r="161" spans="1:16" ht="16.8" x14ac:dyDescent="0.4">
      <c r="A161" s="1" t="s">
        <v>89</v>
      </c>
      <c r="B161" s="13">
        <f>VLOOKUP($B$148,Multipliers!$A$2:$T$948,10,FALSE)</f>
        <v>2.5728034584599998E-3</v>
      </c>
      <c r="H161" s="1" t="s">
        <v>89</v>
      </c>
      <c r="I161" s="13">
        <f>VLOOKUP($I$148,Multipliers!$A$2:$T$948,10,FALSE)</f>
        <v>3.4223413543878221E-2</v>
      </c>
      <c r="O161" s="1" t="s">
        <v>89</v>
      </c>
      <c r="P161" s="13">
        <f>VLOOKUP($P$148,Multipliers!$A$2:$T$948,10,FALSE)</f>
        <v>5.5177038617361299E-2</v>
      </c>
    </row>
    <row r="162" spans="1:16" ht="16.8" x14ac:dyDescent="0.4">
      <c r="A162" s="1" t="s">
        <v>90</v>
      </c>
      <c r="B162" s="13">
        <f>VLOOKUP($B$148,Multipliers!$A$2:$T$948,11,FALSE)</f>
        <v>3.2453006561699999E-2</v>
      </c>
      <c r="H162" s="1" t="s">
        <v>90</v>
      </c>
      <c r="I162" s="13">
        <f>VLOOKUP($I$148,Multipliers!$A$2:$T$948,11,FALSE)</f>
        <v>0.12890433450253552</v>
      </c>
      <c r="O162" s="1" t="s">
        <v>90</v>
      </c>
      <c r="P162" s="13">
        <f>VLOOKUP($P$148,Multipliers!$A$2:$T$948,11,FALSE)</f>
        <v>0.19629094619711293</v>
      </c>
    </row>
    <row r="163" spans="1:16" ht="16.8" x14ac:dyDescent="0.4">
      <c r="A163" s="1"/>
    </row>
    <row r="167" spans="1:16" ht="16.8" x14ac:dyDescent="0.3">
      <c r="A167" s="23" t="s">
        <v>1195</v>
      </c>
      <c r="B167" s="23"/>
      <c r="C167" s="23"/>
      <c r="D167" s="23"/>
      <c r="H167" s="23" t="s">
        <v>1164</v>
      </c>
      <c r="I167" s="23"/>
      <c r="J167" s="23"/>
      <c r="K167" s="23"/>
    </row>
    <row r="168" spans="1:16" ht="16.8" x14ac:dyDescent="0.4">
      <c r="A168" s="1"/>
      <c r="B168" s="20" t="s">
        <v>979</v>
      </c>
      <c r="C168" s="1" t="s">
        <v>15</v>
      </c>
      <c r="D168" s="1" t="s">
        <v>16</v>
      </c>
      <c r="E168" s="1" t="s">
        <v>978</v>
      </c>
      <c r="F168" s="1" t="s">
        <v>17</v>
      </c>
      <c r="H168" s="1"/>
      <c r="I168" s="20" t="s">
        <v>979</v>
      </c>
      <c r="J168" s="1" t="s">
        <v>15</v>
      </c>
      <c r="K168" s="1" t="s">
        <v>16</v>
      </c>
      <c r="L168" s="1" t="s">
        <v>978</v>
      </c>
      <c r="M168" s="1" t="s">
        <v>17</v>
      </c>
    </row>
    <row r="169" spans="1:16" ht="16.8" x14ac:dyDescent="0.4">
      <c r="A169" s="1" t="s">
        <v>14</v>
      </c>
      <c r="B169" s="17" t="e">
        <f>B171*B174</f>
        <v>#N/A</v>
      </c>
      <c r="C169" s="18" t="e">
        <f>$B$169*B182</f>
        <v>#N/A</v>
      </c>
      <c r="D169" s="136" t="e">
        <f>$B$169*B183</f>
        <v>#N/A</v>
      </c>
      <c r="E169" s="136" t="e">
        <f>$B$169*B184</f>
        <v>#N/A</v>
      </c>
      <c r="F169" s="19" t="e">
        <f>SUM(B169:E169)</f>
        <v>#N/A</v>
      </c>
      <c r="G169" s="12"/>
      <c r="H169" s="1" t="s">
        <v>14</v>
      </c>
      <c r="I169" s="17" t="e">
        <f>I171*I174</f>
        <v>#N/A</v>
      </c>
      <c r="J169" s="18" t="e">
        <f>$I$169*I182</f>
        <v>#N/A</v>
      </c>
      <c r="K169" s="38" t="e">
        <f>$I$169*I183</f>
        <v>#N/A</v>
      </c>
      <c r="L169" s="38" t="e">
        <f>$I$169*I184</f>
        <v>#N/A</v>
      </c>
      <c r="M169" s="19" t="e">
        <f>SUM(I169:L169)</f>
        <v>#N/A</v>
      </c>
    </row>
    <row r="170" spans="1:16" ht="16.8" x14ac:dyDescent="0.4">
      <c r="A170" s="1" t="s">
        <v>23</v>
      </c>
      <c r="B170" s="15" t="e">
        <f>B171*B175</f>
        <v>#N/A</v>
      </c>
      <c r="C170" s="15" t="e">
        <f>$B$170*B185</f>
        <v>#N/A</v>
      </c>
      <c r="D170" s="15" t="e">
        <f>$B170*B186</f>
        <v>#N/A</v>
      </c>
      <c r="E170" s="15" t="e">
        <f>$B170*B187</f>
        <v>#N/A</v>
      </c>
      <c r="F170" s="24" t="e">
        <f>SUM(B170:E170)</f>
        <v>#N/A</v>
      </c>
      <c r="G170" s="12"/>
      <c r="H170" s="1" t="s">
        <v>23</v>
      </c>
      <c r="I170" s="15" t="e">
        <f>I171*I175</f>
        <v>#N/A</v>
      </c>
      <c r="J170" s="15" t="e">
        <f>$I$170*I185</f>
        <v>#N/A</v>
      </c>
      <c r="K170" s="15" t="e">
        <f>$I$170*I186</f>
        <v>#N/A</v>
      </c>
      <c r="L170" s="15" t="e">
        <f>$I$170*I187</f>
        <v>#N/A</v>
      </c>
      <c r="M170" s="24" t="e">
        <f>SUM(I170:L170)</f>
        <v>#N/A</v>
      </c>
    </row>
    <row r="171" spans="1:16" ht="16.8" x14ac:dyDescent="0.4">
      <c r="A171" s="1" t="s">
        <v>22</v>
      </c>
      <c r="B171" s="14" t="e">
        <f>K85</f>
        <v>#N/A</v>
      </c>
      <c r="C171" s="14" t="e">
        <f>$B171*B179</f>
        <v>#N/A</v>
      </c>
      <c r="D171" s="15" t="e">
        <f>$B171*B180</f>
        <v>#N/A</v>
      </c>
      <c r="E171" s="16" t="e">
        <f>$B171*B181</f>
        <v>#N/A</v>
      </c>
      <c r="F171" s="24" t="e">
        <f>SUM(B171:E171)</f>
        <v>#N/A</v>
      </c>
      <c r="G171" s="12"/>
      <c r="H171" s="1" t="s">
        <v>22</v>
      </c>
      <c r="I171" s="14" t="e">
        <f>K86</f>
        <v>#N/A</v>
      </c>
      <c r="J171" s="14" t="e">
        <f>$I$171*I179</f>
        <v>#N/A</v>
      </c>
      <c r="K171" s="15" t="e">
        <f>$I$171*I180</f>
        <v>#N/A</v>
      </c>
      <c r="L171" s="16" t="e">
        <f>$I$171*I181</f>
        <v>#N/A</v>
      </c>
      <c r="M171" s="24" t="e">
        <f>SUM(I171:L171)</f>
        <v>#N/A</v>
      </c>
    </row>
    <row r="172" spans="1:16" x14ac:dyDescent="0.3">
      <c r="F172" s="21"/>
      <c r="M172" s="21"/>
    </row>
    <row r="173" spans="1:16" ht="16.8" x14ac:dyDescent="0.4">
      <c r="A173" s="1" t="s">
        <v>32</v>
      </c>
      <c r="B173" s="13">
        <v>455219</v>
      </c>
      <c r="H173" s="1" t="s">
        <v>32</v>
      </c>
      <c r="I173" s="13">
        <f>I86</f>
        <v>611310</v>
      </c>
    </row>
    <row r="174" spans="1:16" ht="16.8" x14ac:dyDescent="0.4">
      <c r="A174" s="1" t="s">
        <v>980</v>
      </c>
      <c r="B174" s="13">
        <f>VLOOKUP($B$173,Multipliers!$A$2:$T$948,16,FALSE)</f>
        <v>8.5267882453599999E-6</v>
      </c>
      <c r="H174" s="1" t="s">
        <v>980</v>
      </c>
      <c r="I174" s="13">
        <f>VLOOKUP($I$173,Multipliers!$A$2:$T$948,16,FALSE)</f>
        <v>9.7738862927100003E-6</v>
      </c>
    </row>
    <row r="175" spans="1:16" ht="16.8" x14ac:dyDescent="0.4">
      <c r="A175" s="1" t="s">
        <v>981</v>
      </c>
      <c r="B175" s="311">
        <f>VLOOKUP($B$173,Multipliers!$A$2:$T$948,17,FALSE)</f>
        <v>0.32042248561800002</v>
      </c>
      <c r="H175" s="1" t="s">
        <v>981</v>
      </c>
      <c r="I175" s="13">
        <f>VLOOKUP($I$173,Multipliers!$A$2:$T$948,17,FALSE)</f>
        <v>0.52300793923</v>
      </c>
    </row>
    <row r="176" spans="1:16" x14ac:dyDescent="0.3">
      <c r="D176" s="25"/>
      <c r="E176" s="25" t="s">
        <v>15</v>
      </c>
      <c r="F176" s="25" t="s">
        <v>16</v>
      </c>
      <c r="I176" s="21"/>
      <c r="K176" s="25"/>
      <c r="L176" s="25" t="s">
        <v>15</v>
      </c>
      <c r="M176" s="25" t="s">
        <v>16</v>
      </c>
    </row>
    <row r="177" spans="1:13" ht="16.8" x14ac:dyDescent="0.4">
      <c r="A177" s="1" t="s">
        <v>982</v>
      </c>
      <c r="D177" s="26" t="s">
        <v>14</v>
      </c>
      <c r="E177" s="28" t="e">
        <f>B169</f>
        <v>#N/A</v>
      </c>
      <c r="F177" s="28" t="e">
        <f>SUM(C169:E169)</f>
        <v>#N/A</v>
      </c>
      <c r="H177" s="1" t="s">
        <v>982</v>
      </c>
      <c r="K177" s="26" t="s">
        <v>14</v>
      </c>
      <c r="L177" s="28" t="e">
        <f>I169</f>
        <v>#N/A</v>
      </c>
      <c r="M177" s="28" t="e">
        <f>SUM(J169:L169)</f>
        <v>#N/A</v>
      </c>
    </row>
    <row r="178" spans="1:13" ht="16.8" x14ac:dyDescent="0.4">
      <c r="B178" s="22"/>
      <c r="D178" s="26" t="s">
        <v>23</v>
      </c>
      <c r="E178" s="29" t="e">
        <f t="shared" ref="E178:E179" si="30">B170</f>
        <v>#N/A</v>
      </c>
      <c r="F178" s="29" t="e">
        <f t="shared" ref="F178:F179" si="31">SUM(C170:E170)</f>
        <v>#N/A</v>
      </c>
      <c r="I178" s="22"/>
      <c r="K178" s="26" t="s">
        <v>23</v>
      </c>
      <c r="L178" s="29" t="e">
        <f t="shared" ref="L178:L179" si="32">I170</f>
        <v>#N/A</v>
      </c>
      <c r="M178" s="29" t="e">
        <f t="shared" ref="M178:M179" si="33">SUM(J170:L170)</f>
        <v>#N/A</v>
      </c>
    </row>
    <row r="179" spans="1:13" ht="16.8" x14ac:dyDescent="0.4">
      <c r="A179" s="1" t="s">
        <v>82</v>
      </c>
      <c r="B179" s="13">
        <f>VLOOKUP($B$173,Multipliers!$A$2:$T$948,3,FALSE)</f>
        <v>9.0437106225200001E-2</v>
      </c>
      <c r="D179" s="26" t="s">
        <v>22</v>
      </c>
      <c r="E179" s="29" t="e">
        <f t="shared" si="30"/>
        <v>#N/A</v>
      </c>
      <c r="F179" s="29" t="e">
        <f t="shared" si="31"/>
        <v>#N/A</v>
      </c>
      <c r="H179" s="1" t="s">
        <v>82</v>
      </c>
      <c r="I179" s="13">
        <f>VLOOKUP($I$173,Multipliers!$A$2:$T$948,3,FALSE)</f>
        <v>0.10506831087600001</v>
      </c>
      <c r="K179" s="26" t="s">
        <v>22</v>
      </c>
      <c r="L179" s="29" t="e">
        <f t="shared" si="32"/>
        <v>#N/A</v>
      </c>
      <c r="M179" s="29" t="e">
        <f t="shared" si="33"/>
        <v>#N/A</v>
      </c>
    </row>
    <row r="180" spans="1:13" ht="16.8" x14ac:dyDescent="0.4">
      <c r="A180" s="1" t="s">
        <v>83</v>
      </c>
      <c r="B180" s="13">
        <f>VLOOKUP($B$173,Multipliers!$A$2:$T$948,4,FALSE)</f>
        <v>1.3185663128399999E-2</v>
      </c>
      <c r="H180" s="1" t="s">
        <v>83</v>
      </c>
      <c r="I180" s="13">
        <f>VLOOKUP($I$173,Multipliers!$A$2:$T$948,4,FALSE)</f>
        <v>1.7137773981200002E-2</v>
      </c>
    </row>
    <row r="181" spans="1:13" ht="16.8" x14ac:dyDescent="0.4">
      <c r="A181" s="1" t="s">
        <v>84</v>
      </c>
      <c r="B181" s="13">
        <f>VLOOKUP($B$173,Multipliers!$A$2:$T$948,5,FALSE)</f>
        <v>7.0829765748600004E-2</v>
      </c>
      <c r="H181" s="1" t="s">
        <v>84</v>
      </c>
      <c r="I181" s="13">
        <f>VLOOKUP($I$173,Multipliers!$A$2:$T$948,5,FALSE)</f>
        <v>8.3342009444100001E-2</v>
      </c>
    </row>
    <row r="182" spans="1:13" ht="16.8" x14ac:dyDescent="0.4">
      <c r="A182" s="1" t="s">
        <v>85</v>
      </c>
      <c r="B182" s="13">
        <f>VLOOKUP($B$173,Multipliers!$A$2:$T$948,6,FALSE)</f>
        <v>7.9739766610100002E-2</v>
      </c>
      <c r="H182" s="1" t="s">
        <v>85</v>
      </c>
      <c r="I182" s="13">
        <f>VLOOKUP($I$173,Multipliers!$A$2:$T$948,6,FALSE)</f>
        <v>7.5612323491600006E-2</v>
      </c>
    </row>
    <row r="183" spans="1:13" ht="16.8" x14ac:dyDescent="0.4">
      <c r="A183" s="1" t="s">
        <v>86</v>
      </c>
      <c r="B183" s="13">
        <f>VLOOKUP($B$173,Multipliers!$A$2:$T$948,7,FALSE)</f>
        <v>1.17224201558E-2</v>
      </c>
      <c r="H183" s="1" t="s">
        <v>86</v>
      </c>
      <c r="I183" s="13">
        <f>VLOOKUP($I$173,Multipliers!$A$2:$T$948,7,FALSE)</f>
        <v>1.38091949574E-2</v>
      </c>
    </row>
    <row r="184" spans="1:13" ht="16.8" x14ac:dyDescent="0.4">
      <c r="A184" s="1" t="s">
        <v>87</v>
      </c>
      <c r="B184" s="13">
        <f>VLOOKUP($B$173,Multipliers!$A$2:$T$948,8,FALSE)</f>
        <v>4.2496361751499998E-2</v>
      </c>
      <c r="H184" s="1" t="s">
        <v>87</v>
      </c>
      <c r="I184" s="13">
        <f>VLOOKUP($I$173,Multipliers!$A$2:$T$948,8,FALSE)</f>
        <v>4.8715826292199997E-2</v>
      </c>
    </row>
    <row r="185" spans="1:13" ht="16.8" x14ac:dyDescent="0.4">
      <c r="A185" s="1" t="s">
        <v>88</v>
      </c>
      <c r="B185" s="13">
        <f>VLOOKUP($B$173,Multipliers!$A$2:$T$948,9,FALSE)</f>
        <v>9.4737847358599997E-2</v>
      </c>
      <c r="H185" s="1" t="s">
        <v>88</v>
      </c>
      <c r="I185" s="13">
        <f>VLOOKUP($I$173,Multipliers!$A$2:$T$948,9,FALSE)</f>
        <v>5.8374338772699999E-2</v>
      </c>
    </row>
    <row r="186" spans="1:13" ht="16.8" x14ac:dyDescent="0.4">
      <c r="A186" s="1" t="s">
        <v>89</v>
      </c>
      <c r="B186" s="13">
        <f>VLOOKUP($B$173,Multipliers!$A$2:$T$948,10,FALSE)</f>
        <v>1.2667802605899999E-2</v>
      </c>
      <c r="H186" s="1" t="s">
        <v>89</v>
      </c>
      <c r="I186" s="13">
        <f>VLOOKUP($I$173,Multipliers!$A$2:$T$948,10,FALSE)</f>
        <v>1.00831457468E-2</v>
      </c>
    </row>
    <row r="187" spans="1:13" ht="16.8" x14ac:dyDescent="0.4">
      <c r="A187" s="1" t="s">
        <v>90</v>
      </c>
      <c r="B187" s="13">
        <f>VLOOKUP($B$173,Multipliers!$A$2:$T$948,11,FALSE)</f>
        <v>5.8318245797199998E-2</v>
      </c>
      <c r="H187" s="1" t="s">
        <v>90</v>
      </c>
      <c r="I187" s="13">
        <f>VLOOKUP($I$173,Multipliers!$A$2:$T$948,11,FALSE)</f>
        <v>3.6665406683099998E-2</v>
      </c>
    </row>
    <row r="188" spans="1:13" ht="16.8" x14ac:dyDescent="0.4">
      <c r="A188" s="1"/>
    </row>
  </sheetData>
  <mergeCells count="1">
    <mergeCell ref="A90:D90"/>
  </mergeCells>
  <pageMargins left="0.7" right="0.7" top="0.75" bottom="0.75" header="0.3" footer="0.3"/>
  <ignoredErrors>
    <ignoredError sqref="B10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6FCE2-EB21-407B-98C2-625AD2A67E56}">
  <sheetPr>
    <tabColor theme="1"/>
  </sheetPr>
  <dimension ref="A1:BL948"/>
  <sheetViews>
    <sheetView topLeftCell="U1" zoomScale="115" zoomScaleNormal="115" workbookViewId="0">
      <pane ySplit="2" topLeftCell="A3" activePane="bottomLeft" state="frozen"/>
      <selection pane="bottomLeft" activeCell="W2" sqref="W2"/>
    </sheetView>
  </sheetViews>
  <sheetFormatPr defaultRowHeight="14.4" x14ac:dyDescent="0.3"/>
  <cols>
    <col min="2" max="2" width="48.33203125" customWidth="1"/>
    <col min="16" max="16" width="23.6640625" customWidth="1"/>
    <col min="17" max="17" width="24.6640625" customWidth="1"/>
    <col min="24" max="24" width="45.6640625" customWidth="1"/>
  </cols>
  <sheetData>
    <row r="1" spans="1:64" x14ac:dyDescent="0.3">
      <c r="B1" t="s">
        <v>1113</v>
      </c>
      <c r="W1" t="s">
        <v>2252</v>
      </c>
      <c r="AS1" t="s">
        <v>1114</v>
      </c>
    </row>
    <row r="2" spans="1:64" ht="39.6" x14ac:dyDescent="0.3">
      <c r="A2" s="4" t="s">
        <v>32</v>
      </c>
      <c r="B2" s="5" t="s">
        <v>33</v>
      </c>
      <c r="C2" s="6" t="s">
        <v>82</v>
      </c>
      <c r="D2" s="6" t="s">
        <v>83</v>
      </c>
      <c r="E2" s="6" t="s">
        <v>84</v>
      </c>
      <c r="F2" s="6" t="s">
        <v>85</v>
      </c>
      <c r="G2" s="6" t="s">
        <v>86</v>
      </c>
      <c r="H2" s="6" t="s">
        <v>87</v>
      </c>
      <c r="I2" s="6" t="s">
        <v>88</v>
      </c>
      <c r="J2" s="6" t="s">
        <v>89</v>
      </c>
      <c r="K2" s="6" t="s">
        <v>90</v>
      </c>
      <c r="L2" s="6" t="s">
        <v>91</v>
      </c>
      <c r="M2" s="6" t="s">
        <v>92</v>
      </c>
      <c r="N2" s="6" t="s">
        <v>93</v>
      </c>
      <c r="O2" s="6" t="s">
        <v>94</v>
      </c>
      <c r="P2" s="6" t="s">
        <v>95</v>
      </c>
      <c r="Q2" s="6" t="s">
        <v>96</v>
      </c>
      <c r="R2" s="6" t="s">
        <v>97</v>
      </c>
      <c r="S2" s="6" t="s">
        <v>98</v>
      </c>
      <c r="T2" s="6" t="s">
        <v>99</v>
      </c>
      <c r="W2" s="4" t="s">
        <v>32</v>
      </c>
      <c r="X2" s="5" t="s">
        <v>33</v>
      </c>
      <c r="Y2" s="6" t="s">
        <v>82</v>
      </c>
      <c r="Z2" s="6" t="s">
        <v>83</v>
      </c>
      <c r="AA2" s="6" t="s">
        <v>84</v>
      </c>
      <c r="AB2" s="6" t="s">
        <v>85</v>
      </c>
      <c r="AC2" s="6" t="s">
        <v>86</v>
      </c>
      <c r="AD2" s="6" t="s">
        <v>87</v>
      </c>
      <c r="AE2" s="6" t="s">
        <v>88</v>
      </c>
      <c r="AF2" s="6" t="s">
        <v>89</v>
      </c>
      <c r="AG2" s="6" t="s">
        <v>90</v>
      </c>
      <c r="AH2" s="6" t="s">
        <v>91</v>
      </c>
      <c r="AI2" s="6" t="s">
        <v>92</v>
      </c>
      <c r="AJ2" s="6" t="s">
        <v>93</v>
      </c>
      <c r="AK2" s="6" t="s">
        <v>94</v>
      </c>
      <c r="AL2" s="6" t="s">
        <v>95</v>
      </c>
      <c r="AM2" s="6" t="s">
        <v>96</v>
      </c>
      <c r="AN2" s="6" t="s">
        <v>97</v>
      </c>
      <c r="AO2" s="6" t="s">
        <v>98</v>
      </c>
      <c r="AP2" s="6" t="s">
        <v>99</v>
      </c>
      <c r="AS2" s="4" t="s">
        <v>32</v>
      </c>
      <c r="AT2" s="5" t="s">
        <v>33</v>
      </c>
      <c r="AU2" s="6" t="s">
        <v>82</v>
      </c>
      <c r="AV2" s="6" t="s">
        <v>83</v>
      </c>
      <c r="AW2" s="6" t="s">
        <v>84</v>
      </c>
      <c r="AX2" s="6" t="s">
        <v>85</v>
      </c>
      <c r="AY2" s="6" t="s">
        <v>86</v>
      </c>
      <c r="AZ2" s="6" t="s">
        <v>87</v>
      </c>
      <c r="BA2" s="6" t="s">
        <v>88</v>
      </c>
      <c r="BB2" s="6" t="s">
        <v>89</v>
      </c>
      <c r="BC2" s="6" t="s">
        <v>90</v>
      </c>
      <c r="BD2" s="6" t="s">
        <v>91</v>
      </c>
      <c r="BE2" s="6" t="s">
        <v>92</v>
      </c>
      <c r="BF2" s="6" t="s">
        <v>93</v>
      </c>
      <c r="BG2" s="6" t="s">
        <v>94</v>
      </c>
      <c r="BH2" s="6" t="s">
        <v>95</v>
      </c>
      <c r="BI2" s="6" t="s">
        <v>96</v>
      </c>
      <c r="BJ2" s="6" t="s">
        <v>97</v>
      </c>
      <c r="BK2" s="6" t="s">
        <v>98</v>
      </c>
      <c r="BL2" s="6" t="s">
        <v>99</v>
      </c>
    </row>
    <row r="3" spans="1:64" x14ac:dyDescent="0.3">
      <c r="A3" s="7">
        <v>111000</v>
      </c>
      <c r="B3" s="7" t="s">
        <v>100</v>
      </c>
      <c r="C3" s="8">
        <f t="shared" ref="C3:C66" si="0">IF(Y3=0,VLOOKUP(A3,$AS$2:$BL$948,3,FALSE),Y3)</f>
        <v>0.124525970916</v>
      </c>
      <c r="D3" s="8">
        <f t="shared" ref="D3:D66" si="1">IF(Z3=0,VLOOKUP(A3,$AS$2:$BL$948,4,FALSE),Z3)</f>
        <v>1.7076842296899999E-2</v>
      </c>
      <c r="E3" s="8">
        <f t="shared" ref="E3:E66" si="2">IF(AA3=0,VLOOKUP(A3,$AS$2:$BL$948,5,FALSE),AA3)</f>
        <v>9.9117521207199993E-2</v>
      </c>
      <c r="F3" s="8">
        <f t="shared" ref="F3:F66" si="3">IF(AB3=0,VLOOKUP($A3,$AS$2:$BL$948,6,FALSE),AB3)</f>
        <v>0.26281471732200001</v>
      </c>
      <c r="G3" s="8">
        <f t="shared" ref="G3:G66" si="4">IF(AC3=0,VLOOKUP($A3,$AS$2:$BL$948,7,FALSE),AC3)</f>
        <v>3.5949367683999998E-2</v>
      </c>
      <c r="H3" s="8">
        <f t="shared" ref="H3:H66" si="5">IF(AD3=0,VLOOKUP($A3,$AS$2:$BL$948,8,FALSE),AD3)</f>
        <v>0.104816469077</v>
      </c>
      <c r="I3" s="8">
        <f t="shared" ref="I3:I66" si="6">IF(AE3=0,VLOOKUP($A3,$AS$2:$BL$948,9,FALSE),AE3)</f>
        <v>0.20294865628100001</v>
      </c>
      <c r="J3" s="8">
        <f t="shared" ref="J3:J66" si="7">IF(AF3=0,VLOOKUP($A3,$AS$2:$BL$948,10,FALSE),AF3)</f>
        <v>2.50954138348E-2</v>
      </c>
      <c r="K3" s="8">
        <f t="shared" ref="K3:K66" si="8">IF(AG3=0,VLOOKUP($A3,$AS$2:$BL$948,11,FALSE),AG3)</f>
        <v>7.1584206452999996E-2</v>
      </c>
      <c r="L3" s="8">
        <f t="shared" ref="L3:L66" si="9">IF(AH3=0,VLOOKUP($A3,$AS$2:$BL$948,12,FALSE),AH3)</f>
        <v>0.14668679435900001</v>
      </c>
      <c r="M3" s="8">
        <f t="shared" ref="M3:M66" si="10">IF(AI3=0,VLOOKUP($A3,$AS$2:$BL$948,13,FALSE),AI3)</f>
        <v>2.05411566257E-2</v>
      </c>
      <c r="N3" s="8">
        <f t="shared" ref="N3:N66" si="11">IF(AJ3=0,VLOOKUP($A3,$AS$2:$BL$948,14,FALSE),AJ3)</f>
        <v>0.16481031227500001</v>
      </c>
      <c r="O3" s="8">
        <f t="shared" ref="O3:O66" si="12">IF(AK3=0,VLOOKUP($A3,$AS$2:$BL$948,15,FALSE),AK3)</f>
        <v>0.44018471554700001</v>
      </c>
      <c r="P3" s="8">
        <f t="shared" ref="P3:P66" si="13">IF(AL3=0,VLOOKUP($A3,$AS$2:$BL$948,16,FALSE),AL3)</f>
        <v>3.56332869699E-6</v>
      </c>
      <c r="Q3" s="8">
        <f t="shared" ref="Q3:Q66" si="14">IF(AM3=0,VLOOKUP($A3,$AS$2:$BL$948,17,FALSE),AM3)</f>
        <v>0.21232074781099999</v>
      </c>
      <c r="R3" s="8">
        <f t="shared" ref="R3:R66" si="15">IF(AN3=0,VLOOKUP($A3,$AS$2:$BL$948,18,FALSE),AN3)</f>
        <v>1.24072033442</v>
      </c>
      <c r="S3" s="8">
        <f t="shared" ref="S3:S66" si="16">IF(AO3=0,VLOOKUP($A3,$AS$2:$BL$948,19,FALSE),AO3)</f>
        <v>1.4035805540799999</v>
      </c>
      <c r="T3" s="8">
        <f t="shared" ref="T3:T66" si="17">IF(AP3=0,VLOOKUP($A3,$AS$2:$BL$948,20,FALSE),AP3)</f>
        <v>1.29962827657</v>
      </c>
      <c r="W3" s="7" t="s">
        <v>1306</v>
      </c>
      <c r="X3" s="7" t="s">
        <v>100</v>
      </c>
      <c r="Y3" s="8">
        <v>0.124525970916</v>
      </c>
      <c r="Z3" s="8">
        <v>1.7076842296899999E-2</v>
      </c>
      <c r="AA3" s="8">
        <v>9.9117521207199993E-2</v>
      </c>
      <c r="AB3" s="8">
        <v>0.26281471732200001</v>
      </c>
      <c r="AC3" s="8">
        <v>3.5949367683999998E-2</v>
      </c>
      <c r="AD3" s="8">
        <v>0.104816469077</v>
      </c>
      <c r="AE3" s="8">
        <v>0.20294865628100001</v>
      </c>
      <c r="AF3" s="8">
        <v>2.50954138348E-2</v>
      </c>
      <c r="AG3" s="8">
        <v>7.1584206452999996E-2</v>
      </c>
      <c r="AH3" s="8">
        <v>0.14668679435900001</v>
      </c>
      <c r="AI3" s="8">
        <v>2.05411566257E-2</v>
      </c>
      <c r="AJ3" s="8">
        <v>0.16481031227500001</v>
      </c>
      <c r="AK3" s="8">
        <v>0.44018471554700001</v>
      </c>
      <c r="AL3" s="8">
        <v>3.56332869699E-6</v>
      </c>
      <c r="AM3" s="8">
        <v>0.21232074781099999</v>
      </c>
      <c r="AN3" s="8">
        <v>1.24072033442</v>
      </c>
      <c r="AO3" s="8">
        <v>1.4035805540799999</v>
      </c>
      <c r="AP3" s="8">
        <v>1.29962827657</v>
      </c>
      <c r="AS3" s="7">
        <v>111000</v>
      </c>
      <c r="AT3" s="7" t="s">
        <v>100</v>
      </c>
      <c r="AU3" s="8">
        <v>0.14094092509255163</v>
      </c>
      <c r="AV3" s="8">
        <v>3.5107142290088718E-2</v>
      </c>
      <c r="AW3" s="8">
        <v>0.18656370914112422</v>
      </c>
      <c r="AX3" s="8">
        <v>0.19251867752248064</v>
      </c>
      <c r="AY3" s="8">
        <v>4.7243230308935485E-2</v>
      </c>
      <c r="AZ3" s="8">
        <v>0.16379576391415807</v>
      </c>
      <c r="BA3" s="8">
        <v>0.20672475408454838</v>
      </c>
      <c r="BB3" s="8">
        <v>5.4649492546417738E-2</v>
      </c>
      <c r="BC3" s="8">
        <v>0.21896395453780648</v>
      </c>
      <c r="BD3" s="8">
        <v>0.16358206580729037</v>
      </c>
      <c r="BE3" s="8">
        <v>4.3366994113164525E-2</v>
      </c>
      <c r="BF3" s="8">
        <v>0.27837704849283884</v>
      </c>
      <c r="BG3" s="8">
        <v>0.43308496207043601</v>
      </c>
      <c r="BH3" s="8">
        <v>5.6974853328574174E-6</v>
      </c>
      <c r="BI3" s="8">
        <v>0.20889621962050023</v>
      </c>
      <c r="BJ3" s="8">
        <v>1.3626117765238714</v>
      </c>
      <c r="BK3" s="8">
        <v>1.3874286394872584</v>
      </c>
      <c r="BL3" s="8">
        <v>1.4642091689103225</v>
      </c>
    </row>
    <row r="4" spans="1:64" x14ac:dyDescent="0.3">
      <c r="A4" s="7">
        <v>112000</v>
      </c>
      <c r="B4" s="7" t="s">
        <v>101</v>
      </c>
      <c r="C4" s="8">
        <f t="shared" si="0"/>
        <v>0.19056703739200001</v>
      </c>
      <c r="D4" s="8">
        <f t="shared" si="1"/>
        <v>3.3416853495099999E-2</v>
      </c>
      <c r="E4" s="8">
        <f t="shared" si="2"/>
        <v>7.5649668209199994E-2</v>
      </c>
      <c r="F4" s="8">
        <f t="shared" si="3"/>
        <v>0.216827823945</v>
      </c>
      <c r="G4" s="8">
        <f t="shared" si="4"/>
        <v>5.3017299803200003E-2</v>
      </c>
      <c r="H4" s="8">
        <f t="shared" si="5"/>
        <v>9.9221012708800002E-2</v>
      </c>
      <c r="I4" s="8">
        <f t="shared" si="6"/>
        <v>0.21221846629800001</v>
      </c>
      <c r="J4" s="8">
        <f t="shared" si="7"/>
        <v>4.5233821117E-2</v>
      </c>
      <c r="K4" s="8">
        <f t="shared" si="8"/>
        <v>7.3179915035100004E-2</v>
      </c>
      <c r="L4" s="8">
        <f t="shared" si="9"/>
        <v>0.20866012221899999</v>
      </c>
      <c r="M4" s="8">
        <f t="shared" si="10"/>
        <v>4.3155574786800002E-2</v>
      </c>
      <c r="N4" s="8">
        <f t="shared" si="11"/>
        <v>0.15306854812000001</v>
      </c>
      <c r="O4" s="8">
        <f t="shared" si="12"/>
        <v>0.348467894</v>
      </c>
      <c r="P4" s="8">
        <f t="shared" si="13"/>
        <v>3.3620221974499999E-6</v>
      </c>
      <c r="Q4" s="8">
        <f t="shared" si="14"/>
        <v>0.188805375489</v>
      </c>
      <c r="R4" s="8">
        <f t="shared" si="15"/>
        <v>1.2996335590999999</v>
      </c>
      <c r="S4" s="8">
        <f t="shared" si="16"/>
        <v>1.3690661364600001</v>
      </c>
      <c r="T4" s="8">
        <f t="shared" si="17"/>
        <v>1.3306322024499999</v>
      </c>
      <c r="W4" s="7" t="s">
        <v>1307</v>
      </c>
      <c r="X4" s="7" t="s">
        <v>101</v>
      </c>
      <c r="Y4" s="8">
        <v>0.19056703739200001</v>
      </c>
      <c r="Z4" s="8">
        <v>3.3416853495099999E-2</v>
      </c>
      <c r="AA4" s="8">
        <v>7.5649668209199994E-2</v>
      </c>
      <c r="AB4" s="8">
        <v>0.216827823945</v>
      </c>
      <c r="AC4" s="8">
        <v>5.3017299803200003E-2</v>
      </c>
      <c r="AD4" s="8">
        <v>9.9221012708800002E-2</v>
      </c>
      <c r="AE4" s="8">
        <v>0.21221846629800001</v>
      </c>
      <c r="AF4" s="8">
        <v>4.5233821117E-2</v>
      </c>
      <c r="AG4" s="8">
        <v>7.3179915035100004E-2</v>
      </c>
      <c r="AH4" s="8">
        <v>0.20866012221899999</v>
      </c>
      <c r="AI4" s="8">
        <v>4.3155574786800002E-2</v>
      </c>
      <c r="AJ4" s="8">
        <v>0.15306854812000001</v>
      </c>
      <c r="AK4" s="8">
        <v>0.348467894</v>
      </c>
      <c r="AL4" s="8">
        <v>3.3620221974499999E-6</v>
      </c>
      <c r="AM4" s="8">
        <v>0.188805375489</v>
      </c>
      <c r="AN4" s="8">
        <v>1.2996335590999999</v>
      </c>
      <c r="AO4" s="8">
        <v>1.3690661364600001</v>
      </c>
      <c r="AP4" s="8">
        <v>1.3306322024499999</v>
      </c>
      <c r="AS4" s="7">
        <v>112000</v>
      </c>
      <c r="AT4" s="7" t="s">
        <v>101</v>
      </c>
      <c r="AU4" s="8">
        <v>0.14032934641319353</v>
      </c>
      <c r="AV4" s="8">
        <v>3.0724803784816127E-2</v>
      </c>
      <c r="AW4" s="8">
        <v>0.14464938170759034</v>
      </c>
      <c r="AX4" s="8">
        <v>0.17449299271560809</v>
      </c>
      <c r="AY4" s="8">
        <v>5.446201840211775E-2</v>
      </c>
      <c r="AZ4" s="8">
        <v>0.19478462923660805</v>
      </c>
      <c r="BA4" s="8">
        <v>0.17718178228399997</v>
      </c>
      <c r="BB4" s="8">
        <v>5.1058974005525809E-2</v>
      </c>
      <c r="BC4" s="8">
        <v>0.2113891563943629</v>
      </c>
      <c r="BD4" s="8">
        <v>0.18549618579738708</v>
      </c>
      <c r="BE4" s="8">
        <v>4.6284108106362895E-2</v>
      </c>
      <c r="BF4" s="8">
        <v>0.2613809672888871</v>
      </c>
      <c r="BG4" s="8">
        <v>0.33722699419354824</v>
      </c>
      <c r="BH4" s="8">
        <v>3.754539359829033E-6</v>
      </c>
      <c r="BI4" s="8">
        <v>0.18271487950548404</v>
      </c>
      <c r="BJ4" s="8">
        <v>1.3157035319056456</v>
      </c>
      <c r="BK4" s="8">
        <v>1.3914815758385481</v>
      </c>
      <c r="BL4" s="8">
        <v>1.4073718481679036</v>
      </c>
    </row>
    <row r="5" spans="1:64" x14ac:dyDescent="0.3">
      <c r="A5" s="7">
        <v>113110</v>
      </c>
      <c r="B5" s="7" t="s">
        <v>102</v>
      </c>
      <c r="C5" s="8">
        <f t="shared" si="0"/>
        <v>6.3875248392416123E-2</v>
      </c>
      <c r="D5" s="8">
        <f t="shared" si="1"/>
        <v>8.8748128615067715E-3</v>
      </c>
      <c r="E5" s="8">
        <f t="shared" si="2"/>
        <v>0.10761657603641935</v>
      </c>
      <c r="F5" s="8">
        <f t="shared" si="3"/>
        <v>4.0985308359308061E-2</v>
      </c>
      <c r="G5" s="8">
        <f t="shared" si="4"/>
        <v>2.0136023667369353E-3</v>
      </c>
      <c r="H5" s="8">
        <f t="shared" si="5"/>
        <v>2.7684569985035493E-2</v>
      </c>
      <c r="I5" s="8">
        <f t="shared" si="6"/>
        <v>8.3646630571688668E-2</v>
      </c>
      <c r="J5" s="8">
        <f t="shared" si="7"/>
        <v>6.5909170073970976E-3</v>
      </c>
      <c r="K5" s="8">
        <f t="shared" si="8"/>
        <v>8.6506099706020953E-2</v>
      </c>
      <c r="L5" s="8">
        <f t="shared" si="9"/>
        <v>8.9767808305488708E-2</v>
      </c>
      <c r="M5" s="8">
        <f t="shared" si="10"/>
        <v>9.2901136675658056E-3</v>
      </c>
      <c r="N5" s="8">
        <f t="shared" si="11"/>
        <v>0.12352321234320972</v>
      </c>
      <c r="O5" s="8">
        <f t="shared" si="12"/>
        <v>0.26978764820327439</v>
      </c>
      <c r="P5" s="8">
        <f t="shared" si="13"/>
        <v>1.4870945955424348E-5</v>
      </c>
      <c r="Q5" s="8">
        <f t="shared" si="14"/>
        <v>0.23314152169461302</v>
      </c>
      <c r="R5" s="8">
        <f t="shared" si="15"/>
        <v>1</v>
      </c>
      <c r="S5" s="8">
        <f t="shared" si="16"/>
        <v>0.60294154522709664</v>
      </c>
      <c r="T5" s="8">
        <f t="shared" si="17"/>
        <v>0.70900171180112914</v>
      </c>
      <c r="W5" s="7" t="s">
        <v>1308</v>
      </c>
      <c r="X5" s="7" t="s">
        <v>102</v>
      </c>
      <c r="Y5" s="8">
        <v>0</v>
      </c>
      <c r="Z5" s="8">
        <v>0</v>
      </c>
      <c r="AA5" s="8">
        <v>0</v>
      </c>
      <c r="AB5" s="8">
        <v>0</v>
      </c>
      <c r="AC5" s="8">
        <v>0</v>
      </c>
      <c r="AD5" s="8">
        <v>0</v>
      </c>
      <c r="AE5" s="8">
        <v>0</v>
      </c>
      <c r="AF5" s="8">
        <v>0</v>
      </c>
      <c r="AG5" s="8">
        <v>0</v>
      </c>
      <c r="AH5" s="8">
        <v>0</v>
      </c>
      <c r="AI5" s="8">
        <v>0</v>
      </c>
      <c r="AJ5" s="8">
        <v>0</v>
      </c>
      <c r="AK5" s="8">
        <v>0</v>
      </c>
      <c r="AL5" s="8">
        <v>0</v>
      </c>
      <c r="AM5" s="8">
        <v>0</v>
      </c>
      <c r="AN5" s="8">
        <v>1</v>
      </c>
      <c r="AO5" s="8">
        <v>0</v>
      </c>
      <c r="AP5" s="8">
        <v>0</v>
      </c>
      <c r="AS5" s="7">
        <v>113110</v>
      </c>
      <c r="AT5" s="7" t="s">
        <v>102</v>
      </c>
      <c r="AU5" s="8">
        <v>6.3875248392416123E-2</v>
      </c>
      <c r="AV5" s="8">
        <v>8.8748128615067715E-3</v>
      </c>
      <c r="AW5" s="8">
        <v>0.10761657603641935</v>
      </c>
      <c r="AX5" s="8">
        <v>4.0985308359308061E-2</v>
      </c>
      <c r="AY5" s="8">
        <v>2.0136023667369353E-3</v>
      </c>
      <c r="AZ5" s="8">
        <v>2.7684569985035493E-2</v>
      </c>
      <c r="BA5" s="8">
        <v>8.3646630571688668E-2</v>
      </c>
      <c r="BB5" s="8">
        <v>6.5909170073970976E-3</v>
      </c>
      <c r="BC5" s="8">
        <v>8.6506099706020953E-2</v>
      </c>
      <c r="BD5" s="8">
        <v>8.9767808305488708E-2</v>
      </c>
      <c r="BE5" s="8">
        <v>9.2901136675658056E-3</v>
      </c>
      <c r="BF5" s="8">
        <v>0.12352321234320972</v>
      </c>
      <c r="BG5" s="8">
        <v>0.26978764820327439</v>
      </c>
      <c r="BH5" s="8">
        <v>1.4870945955424348E-5</v>
      </c>
      <c r="BI5" s="8">
        <v>0.23314152169461302</v>
      </c>
      <c r="BJ5" s="8">
        <v>1.1803666372899999</v>
      </c>
      <c r="BK5" s="8">
        <v>0.60294154522709664</v>
      </c>
      <c r="BL5" s="8">
        <v>0.70900171180112914</v>
      </c>
    </row>
    <row r="6" spans="1:64" x14ac:dyDescent="0.3">
      <c r="A6" s="7">
        <v>113210</v>
      </c>
      <c r="B6" s="7" t="s">
        <v>103</v>
      </c>
      <c r="C6" s="8">
        <f t="shared" si="0"/>
        <v>1.8848590072112904E-2</v>
      </c>
      <c r="D6" s="8">
        <f t="shared" si="1"/>
        <v>2.8916859870987098E-3</v>
      </c>
      <c r="E6" s="8">
        <f t="shared" si="2"/>
        <v>3.2513682039548387E-2</v>
      </c>
      <c r="F6" s="8">
        <f t="shared" si="3"/>
        <v>2.5535232768500001E-2</v>
      </c>
      <c r="G6" s="8">
        <f t="shared" si="4"/>
        <v>1.9900760679611293E-3</v>
      </c>
      <c r="H6" s="8">
        <f t="shared" si="5"/>
        <v>2.2632700841390324E-2</v>
      </c>
      <c r="I6" s="8">
        <f t="shared" si="6"/>
        <v>2.4426894078080644E-2</v>
      </c>
      <c r="J6" s="8">
        <f t="shared" si="7"/>
        <v>2.096808954715645E-3</v>
      </c>
      <c r="K6" s="8">
        <f t="shared" si="8"/>
        <v>2.5850078491899998E-2</v>
      </c>
      <c r="L6" s="8">
        <f t="shared" si="9"/>
        <v>2.663035260098387E-2</v>
      </c>
      <c r="M6" s="8">
        <f t="shared" si="10"/>
        <v>3.0008157059696772E-3</v>
      </c>
      <c r="N6" s="8">
        <f t="shared" si="11"/>
        <v>3.7630619255645169E-2</v>
      </c>
      <c r="O6" s="8">
        <f t="shared" si="12"/>
        <v>7.3529534584016135E-2</v>
      </c>
      <c r="P6" s="8">
        <f t="shared" si="13"/>
        <v>2.580481466798387E-6</v>
      </c>
      <c r="Q6" s="8">
        <f t="shared" si="14"/>
        <v>6.3897299522999981E-2</v>
      </c>
      <c r="R6" s="8">
        <f t="shared" si="15"/>
        <v>1</v>
      </c>
      <c r="S6" s="8">
        <f t="shared" si="16"/>
        <v>0.19531930000064518</v>
      </c>
      <c r="T6" s="8">
        <f t="shared" si="17"/>
        <v>0.19753507184709673</v>
      </c>
      <c r="W6" s="7" t="s">
        <v>1309</v>
      </c>
      <c r="X6" s="7" t="s">
        <v>103</v>
      </c>
      <c r="Y6" s="8">
        <v>0</v>
      </c>
      <c r="Z6" s="8">
        <v>0</v>
      </c>
      <c r="AA6" s="8">
        <v>0</v>
      </c>
      <c r="AB6" s="8">
        <v>0</v>
      </c>
      <c r="AC6" s="8">
        <v>0</v>
      </c>
      <c r="AD6" s="8">
        <v>0</v>
      </c>
      <c r="AE6" s="8">
        <v>0</v>
      </c>
      <c r="AF6" s="8">
        <v>0</v>
      </c>
      <c r="AG6" s="8">
        <v>0</v>
      </c>
      <c r="AH6" s="8">
        <v>0</v>
      </c>
      <c r="AI6" s="8">
        <v>0</v>
      </c>
      <c r="AJ6" s="8">
        <v>0</v>
      </c>
      <c r="AK6" s="8">
        <v>0</v>
      </c>
      <c r="AL6" s="8">
        <v>0</v>
      </c>
      <c r="AM6" s="8">
        <v>0</v>
      </c>
      <c r="AN6" s="8">
        <v>1</v>
      </c>
      <c r="AO6" s="8">
        <v>0</v>
      </c>
      <c r="AP6" s="8">
        <v>0</v>
      </c>
      <c r="AS6" s="7">
        <v>113210</v>
      </c>
      <c r="AT6" s="7" t="s">
        <v>103</v>
      </c>
      <c r="AU6" s="8">
        <v>1.8848590072112904E-2</v>
      </c>
      <c r="AV6" s="8">
        <v>2.8916859870987098E-3</v>
      </c>
      <c r="AW6" s="8">
        <v>3.2513682039548387E-2</v>
      </c>
      <c r="AX6" s="8">
        <v>2.5535232768500001E-2</v>
      </c>
      <c r="AY6" s="8">
        <v>1.9900760679611293E-3</v>
      </c>
      <c r="AZ6" s="8">
        <v>2.2632700841390324E-2</v>
      </c>
      <c r="BA6" s="8">
        <v>2.4426894078080644E-2</v>
      </c>
      <c r="BB6" s="8">
        <v>2.096808954715645E-3</v>
      </c>
      <c r="BC6" s="8">
        <v>2.5850078491899998E-2</v>
      </c>
      <c r="BD6" s="8">
        <v>2.663035260098387E-2</v>
      </c>
      <c r="BE6" s="8">
        <v>3.0008157059696772E-3</v>
      </c>
      <c r="BF6" s="8">
        <v>3.7630619255645169E-2</v>
      </c>
      <c r="BG6" s="8">
        <v>7.3529534584016135E-2</v>
      </c>
      <c r="BH6" s="8">
        <v>2.580481466798387E-6</v>
      </c>
      <c r="BI6" s="8">
        <v>6.3897299522999981E-2</v>
      </c>
      <c r="BJ6" s="8">
        <v>1.054253958098871</v>
      </c>
      <c r="BK6" s="8">
        <v>0.19531930000064518</v>
      </c>
      <c r="BL6" s="8">
        <v>0.19753507184709673</v>
      </c>
    </row>
    <row r="7" spans="1:64" x14ac:dyDescent="0.3">
      <c r="A7" s="7">
        <v>113310</v>
      </c>
      <c r="B7" s="7" t="s">
        <v>104</v>
      </c>
      <c r="C7" s="8">
        <f t="shared" si="0"/>
        <v>0.166505624464</v>
      </c>
      <c r="D7" s="8">
        <f t="shared" si="1"/>
        <v>1.2016551655000001E-2</v>
      </c>
      <c r="E7" s="8">
        <f t="shared" si="2"/>
        <v>6.9526316020000006E-2</v>
      </c>
      <c r="F7" s="8">
        <f t="shared" si="3"/>
        <v>0.35324315667200001</v>
      </c>
      <c r="G7" s="8">
        <f t="shared" si="4"/>
        <v>1.02262081572E-2</v>
      </c>
      <c r="H7" s="8">
        <f t="shared" si="5"/>
        <v>7.1315176055600005E-2</v>
      </c>
      <c r="I7" s="8">
        <f t="shared" si="6"/>
        <v>0.342182687973</v>
      </c>
      <c r="J7" s="8">
        <f t="shared" si="7"/>
        <v>1.08439257067E-2</v>
      </c>
      <c r="K7" s="8">
        <f t="shared" si="8"/>
        <v>6.5151251450199996E-2</v>
      </c>
      <c r="L7" s="8">
        <f t="shared" si="9"/>
        <v>0.31362248580300001</v>
      </c>
      <c r="M7" s="8">
        <f t="shared" si="10"/>
        <v>1.48310200829E-2</v>
      </c>
      <c r="N7" s="8">
        <f t="shared" si="11"/>
        <v>0.105469868727</v>
      </c>
      <c r="O7" s="8">
        <f t="shared" si="12"/>
        <v>0.39991436697900001</v>
      </c>
      <c r="P7" s="8">
        <f t="shared" si="13"/>
        <v>7.4371758156700003E-6</v>
      </c>
      <c r="Q7" s="8">
        <f t="shared" si="14"/>
        <v>0.32112922407799999</v>
      </c>
      <c r="R7" s="8">
        <f t="shared" si="15"/>
        <v>1.2480484921399999</v>
      </c>
      <c r="S7" s="8">
        <f t="shared" si="16"/>
        <v>1.43478454089</v>
      </c>
      <c r="T7" s="8">
        <f t="shared" si="17"/>
        <v>1.4181778651300001</v>
      </c>
      <c r="W7" s="7" t="s">
        <v>1310</v>
      </c>
      <c r="X7" s="7" t="s">
        <v>104</v>
      </c>
      <c r="Y7" s="8">
        <v>0.166505624464</v>
      </c>
      <c r="Z7" s="8">
        <v>1.2016551655000001E-2</v>
      </c>
      <c r="AA7" s="8">
        <v>6.9526316020000006E-2</v>
      </c>
      <c r="AB7" s="8">
        <v>0.35324315667200001</v>
      </c>
      <c r="AC7" s="8">
        <v>1.02262081572E-2</v>
      </c>
      <c r="AD7" s="8">
        <v>7.1315176055600005E-2</v>
      </c>
      <c r="AE7" s="8">
        <v>0.342182687973</v>
      </c>
      <c r="AF7" s="8">
        <v>1.08439257067E-2</v>
      </c>
      <c r="AG7" s="8">
        <v>6.5151251450199996E-2</v>
      </c>
      <c r="AH7" s="8">
        <v>0.31362248580300001</v>
      </c>
      <c r="AI7" s="8">
        <v>1.48310200829E-2</v>
      </c>
      <c r="AJ7" s="8">
        <v>0.105469868727</v>
      </c>
      <c r="AK7" s="8">
        <v>0.39991436697900001</v>
      </c>
      <c r="AL7" s="8">
        <v>7.4371758156700003E-6</v>
      </c>
      <c r="AM7" s="8">
        <v>0.32112922407799999</v>
      </c>
      <c r="AN7" s="8">
        <v>1.2480484921399999</v>
      </c>
      <c r="AO7" s="8">
        <v>1.43478454089</v>
      </c>
      <c r="AP7" s="8">
        <v>1.4181778651300001</v>
      </c>
      <c r="AS7" s="7">
        <v>113310</v>
      </c>
      <c r="AT7" s="7" t="s">
        <v>104</v>
      </c>
      <c r="AU7" s="8">
        <v>0.14518183142312094</v>
      </c>
      <c r="AV7" s="8">
        <v>1.9449818651637581E-2</v>
      </c>
      <c r="AW7" s="8">
        <v>0.15978169854970323</v>
      </c>
      <c r="AX7" s="8">
        <v>0.22638336540244669</v>
      </c>
      <c r="AY7" s="8">
        <v>1.0950595992476608E-2</v>
      </c>
      <c r="AZ7" s="8">
        <v>9.4923959652850026E-2</v>
      </c>
      <c r="BA7" s="8">
        <v>0.26471241971509996</v>
      </c>
      <c r="BB7" s="8">
        <v>1.9870916455693392E-2</v>
      </c>
      <c r="BC7" s="8">
        <v>0.172097948273329</v>
      </c>
      <c r="BD7" s="8">
        <v>0.26107117082615638</v>
      </c>
      <c r="BE7" s="8">
        <v>2.5866736111377263E-2</v>
      </c>
      <c r="BF7" s="8">
        <v>0.23025698629995808</v>
      </c>
      <c r="BG7" s="8">
        <v>0.39991436697900057</v>
      </c>
      <c r="BH7" s="8">
        <v>1.0980547102614031E-5</v>
      </c>
      <c r="BI7" s="8">
        <v>0.32112922407799982</v>
      </c>
      <c r="BJ7" s="8">
        <v>1.3244133486246772</v>
      </c>
      <c r="BK7" s="8">
        <v>1.3322579210475811</v>
      </c>
      <c r="BL7" s="8">
        <v>1.4566812844441939</v>
      </c>
    </row>
    <row r="8" spans="1:64" x14ac:dyDescent="0.3">
      <c r="A8" s="7">
        <v>114111</v>
      </c>
      <c r="B8" s="7" t="s">
        <v>105</v>
      </c>
      <c r="C8" s="8">
        <f t="shared" si="0"/>
        <v>5.2127265767100001E-2</v>
      </c>
      <c r="D8" s="8">
        <f t="shared" si="1"/>
        <v>8.2319506235199996E-3</v>
      </c>
      <c r="E8" s="8">
        <f t="shared" si="2"/>
        <v>0.143528273565</v>
      </c>
      <c r="F8" s="8">
        <f t="shared" si="3"/>
        <v>4.3215023080699997E-3</v>
      </c>
      <c r="G8" s="8">
        <f t="shared" si="4"/>
        <v>7.0858953572700001E-4</v>
      </c>
      <c r="H8" s="8">
        <f t="shared" si="5"/>
        <v>1.2334040407100001E-2</v>
      </c>
      <c r="I8" s="8">
        <f t="shared" si="6"/>
        <v>3.9345589950099999E-2</v>
      </c>
      <c r="J8" s="8">
        <f t="shared" si="7"/>
        <v>5.9230090001600004E-3</v>
      </c>
      <c r="K8" s="8">
        <f t="shared" si="8"/>
        <v>9.1322068333799994E-2</v>
      </c>
      <c r="L8" s="8">
        <f t="shared" si="9"/>
        <v>4.0880175326200002E-2</v>
      </c>
      <c r="M8" s="8">
        <f t="shared" si="10"/>
        <v>5.4980606018399996E-3</v>
      </c>
      <c r="N8" s="8">
        <f t="shared" si="11"/>
        <v>0.12870850173000001</v>
      </c>
      <c r="O8" s="8">
        <f t="shared" si="12"/>
        <v>0.71957931254100005</v>
      </c>
      <c r="P8" s="8">
        <f t="shared" si="13"/>
        <v>6.90827078716E-5</v>
      </c>
      <c r="Q8" s="8">
        <f t="shared" si="14"/>
        <v>0.39280312281700003</v>
      </c>
      <c r="R8" s="8">
        <f t="shared" si="15"/>
        <v>1.2038874899600001</v>
      </c>
      <c r="S8" s="8">
        <f t="shared" si="16"/>
        <v>1.01736413225</v>
      </c>
      <c r="T8" s="8">
        <f t="shared" si="17"/>
        <v>1.1365906672799999</v>
      </c>
      <c r="W8" s="7" t="s">
        <v>1311</v>
      </c>
      <c r="X8" s="7" t="s">
        <v>105</v>
      </c>
      <c r="Y8" s="8">
        <v>5.2127265767100001E-2</v>
      </c>
      <c r="Z8" s="8">
        <v>8.2319506235199996E-3</v>
      </c>
      <c r="AA8" s="8">
        <v>0.143528273565</v>
      </c>
      <c r="AB8" s="8">
        <v>4.3215023080699997E-3</v>
      </c>
      <c r="AC8" s="8">
        <v>7.0858953572700001E-4</v>
      </c>
      <c r="AD8" s="8">
        <v>1.2334040407100001E-2</v>
      </c>
      <c r="AE8" s="8">
        <v>3.9345589950099999E-2</v>
      </c>
      <c r="AF8" s="8">
        <v>5.9230090001600004E-3</v>
      </c>
      <c r="AG8" s="8">
        <v>9.1322068333799994E-2</v>
      </c>
      <c r="AH8" s="8">
        <v>4.0880175326200002E-2</v>
      </c>
      <c r="AI8" s="8">
        <v>5.4980606018399996E-3</v>
      </c>
      <c r="AJ8" s="8">
        <v>0.12870850173000001</v>
      </c>
      <c r="AK8" s="8">
        <v>0.71957931254100005</v>
      </c>
      <c r="AL8" s="8">
        <v>6.90827078716E-5</v>
      </c>
      <c r="AM8" s="8">
        <v>0.39280312281700003</v>
      </c>
      <c r="AN8" s="8">
        <v>1.2038874899600001</v>
      </c>
      <c r="AO8" s="8">
        <v>1.01736413225</v>
      </c>
      <c r="AP8" s="8">
        <v>1.1365906672799999</v>
      </c>
      <c r="AS8" s="7">
        <v>114111</v>
      </c>
      <c r="AT8" s="7" t="s">
        <v>105</v>
      </c>
      <c r="AU8" s="8">
        <v>5.0718146707674196E-2</v>
      </c>
      <c r="AV8" s="8">
        <v>1.3266549007566613E-2</v>
      </c>
      <c r="AW8" s="8">
        <v>0.24623197114809678</v>
      </c>
      <c r="AX8" s="8">
        <v>1.2042094308193387E-2</v>
      </c>
      <c r="AY8" s="8">
        <v>3.3320821775729512E-3</v>
      </c>
      <c r="AZ8" s="8">
        <v>6.3048675779835014E-2</v>
      </c>
      <c r="BA8" s="8">
        <v>3.7393191291406454E-2</v>
      </c>
      <c r="BB8" s="8">
        <v>1.0735854421931776E-2</v>
      </c>
      <c r="BC8" s="8">
        <v>0.19969558698024514</v>
      </c>
      <c r="BD8" s="8">
        <v>3.9088652555145147E-2</v>
      </c>
      <c r="BE8" s="8">
        <v>9.3586390061164513E-3</v>
      </c>
      <c r="BF8" s="8">
        <v>0.20002360523770971</v>
      </c>
      <c r="BG8" s="8">
        <v>0.58030589721048409</v>
      </c>
      <c r="BH8" s="8">
        <v>2.8201226084095164E-5</v>
      </c>
      <c r="BI8" s="8">
        <v>0.31677671194919355</v>
      </c>
      <c r="BJ8" s="8">
        <v>1.3102166668633868</v>
      </c>
      <c r="BK8" s="8">
        <v>0.8848744651687096</v>
      </c>
      <c r="BL8" s="8">
        <v>1.0542762455966128</v>
      </c>
    </row>
    <row r="9" spans="1:64" x14ac:dyDescent="0.3">
      <c r="A9" s="7">
        <v>114112</v>
      </c>
      <c r="B9" s="7" t="s">
        <v>106</v>
      </c>
      <c r="C9" s="8">
        <f t="shared" si="0"/>
        <v>3.8470837281516131E-2</v>
      </c>
      <c r="D9" s="8">
        <f t="shared" si="1"/>
        <v>1.0743902839105162E-2</v>
      </c>
      <c r="E9" s="8">
        <f t="shared" si="2"/>
        <v>0.18512599694961288</v>
      </c>
      <c r="F9" s="8">
        <f t="shared" si="3"/>
        <v>6.8071345101903208E-3</v>
      </c>
      <c r="G9" s="8">
        <f t="shared" si="4"/>
        <v>2.2171640689369839E-3</v>
      </c>
      <c r="H9" s="8">
        <f t="shared" si="5"/>
        <v>3.6924504263487097E-2</v>
      </c>
      <c r="I9" s="8">
        <f t="shared" si="6"/>
        <v>2.8539666411501605E-2</v>
      </c>
      <c r="J9" s="8">
        <f t="shared" si="7"/>
        <v>8.907708259768712E-3</v>
      </c>
      <c r="K9" s="8">
        <f t="shared" si="8"/>
        <v>0.15273727240062096</v>
      </c>
      <c r="L9" s="8">
        <f t="shared" si="9"/>
        <v>2.9511691937187095E-2</v>
      </c>
      <c r="M9" s="8">
        <f t="shared" si="10"/>
        <v>7.616943038146775E-3</v>
      </c>
      <c r="N9" s="8">
        <f t="shared" si="11"/>
        <v>0.15070600599714515</v>
      </c>
      <c r="O9" s="8">
        <f t="shared" si="12"/>
        <v>0.41739749136812909</v>
      </c>
      <c r="P9" s="8">
        <f t="shared" si="13"/>
        <v>1.9656349522959677E-5</v>
      </c>
      <c r="Q9" s="8">
        <f t="shared" si="14"/>
        <v>0.22467333693019367</v>
      </c>
      <c r="R9" s="8">
        <f t="shared" si="15"/>
        <v>1</v>
      </c>
      <c r="S9" s="8">
        <f t="shared" si="16"/>
        <v>0.62659396413306445</v>
      </c>
      <c r="T9" s="8">
        <f t="shared" si="17"/>
        <v>0.77082980836258064</v>
      </c>
      <c r="W9" s="7" t="s">
        <v>1312</v>
      </c>
      <c r="X9" s="7" t="s">
        <v>106</v>
      </c>
      <c r="Y9" s="8">
        <v>0</v>
      </c>
      <c r="Z9" s="8">
        <v>0</v>
      </c>
      <c r="AA9" s="8">
        <v>0</v>
      </c>
      <c r="AB9" s="8">
        <v>0</v>
      </c>
      <c r="AC9" s="8">
        <v>0</v>
      </c>
      <c r="AD9" s="8">
        <v>0</v>
      </c>
      <c r="AE9" s="8">
        <v>0</v>
      </c>
      <c r="AF9" s="8">
        <v>0</v>
      </c>
      <c r="AG9" s="8">
        <v>0</v>
      </c>
      <c r="AH9" s="8">
        <v>0</v>
      </c>
      <c r="AI9" s="8">
        <v>0</v>
      </c>
      <c r="AJ9" s="8">
        <v>0</v>
      </c>
      <c r="AK9" s="8">
        <v>0</v>
      </c>
      <c r="AL9" s="8">
        <v>0</v>
      </c>
      <c r="AM9" s="8">
        <v>0</v>
      </c>
      <c r="AN9" s="8">
        <v>1</v>
      </c>
      <c r="AO9" s="8">
        <v>0</v>
      </c>
      <c r="AP9" s="8">
        <v>0</v>
      </c>
      <c r="AS9" s="7">
        <v>114112</v>
      </c>
      <c r="AT9" s="7" t="s">
        <v>106</v>
      </c>
      <c r="AU9" s="8">
        <v>3.8470837281516131E-2</v>
      </c>
      <c r="AV9" s="8">
        <v>1.0743902839105162E-2</v>
      </c>
      <c r="AW9" s="8">
        <v>0.18512599694961288</v>
      </c>
      <c r="AX9" s="8">
        <v>6.8071345101903208E-3</v>
      </c>
      <c r="AY9" s="8">
        <v>2.2171640689369839E-3</v>
      </c>
      <c r="AZ9" s="8">
        <v>3.6924504263487097E-2</v>
      </c>
      <c r="BA9" s="8">
        <v>2.8539666411501605E-2</v>
      </c>
      <c r="BB9" s="8">
        <v>8.907708259768712E-3</v>
      </c>
      <c r="BC9" s="8">
        <v>0.15273727240062096</v>
      </c>
      <c r="BD9" s="8">
        <v>2.9511691937187095E-2</v>
      </c>
      <c r="BE9" s="8">
        <v>7.616943038146775E-3</v>
      </c>
      <c r="BF9" s="8">
        <v>0.15070600599714515</v>
      </c>
      <c r="BG9" s="8">
        <v>0.41739749136812909</v>
      </c>
      <c r="BH9" s="8">
        <v>1.9656349522959677E-5</v>
      </c>
      <c r="BI9" s="8">
        <v>0.22467333693019367</v>
      </c>
      <c r="BJ9" s="8">
        <v>1.2343407370703228</v>
      </c>
      <c r="BK9" s="8">
        <v>0.62659396413306445</v>
      </c>
      <c r="BL9" s="8">
        <v>0.77082980836258064</v>
      </c>
    </row>
    <row r="10" spans="1:64" x14ac:dyDescent="0.3">
      <c r="A10" s="7">
        <v>114119</v>
      </c>
      <c r="B10" s="7" t="s">
        <v>107</v>
      </c>
      <c r="C10" s="8">
        <f t="shared" si="0"/>
        <v>1.2591593134012903E-2</v>
      </c>
      <c r="D10" s="8">
        <f t="shared" si="1"/>
        <v>3.6463491661822582E-3</v>
      </c>
      <c r="E10" s="8">
        <f t="shared" si="2"/>
        <v>6.3468627163854832E-2</v>
      </c>
      <c r="F10" s="8">
        <f t="shared" si="3"/>
        <v>1.5474489089762904E-3</v>
      </c>
      <c r="G10" s="8">
        <f t="shared" si="4"/>
        <v>6.6251164675548387E-4</v>
      </c>
      <c r="H10" s="8">
        <f t="shared" si="5"/>
        <v>1.0461173752409677E-2</v>
      </c>
      <c r="I10" s="8">
        <f t="shared" si="6"/>
        <v>8.5638492452112924E-3</v>
      </c>
      <c r="J10" s="8">
        <f t="shared" si="7"/>
        <v>3.0677934221779034E-3</v>
      </c>
      <c r="K10" s="8">
        <f t="shared" si="8"/>
        <v>5.3603416498499992E-2</v>
      </c>
      <c r="L10" s="8">
        <f t="shared" si="9"/>
        <v>9.9294752374548389E-3</v>
      </c>
      <c r="M10" s="8">
        <f t="shared" si="10"/>
        <v>2.5958979211511287E-3</v>
      </c>
      <c r="N10" s="8">
        <f t="shared" si="11"/>
        <v>5.1223865109306453E-2</v>
      </c>
      <c r="O10" s="8">
        <f t="shared" si="12"/>
        <v>0.11571662431870966</v>
      </c>
      <c r="P10" s="8">
        <f t="shared" si="13"/>
        <v>5.4818213361129028E-6</v>
      </c>
      <c r="Q10" s="8">
        <f t="shared" si="14"/>
        <v>6.1899907510967758E-2</v>
      </c>
      <c r="R10" s="8">
        <f t="shared" si="15"/>
        <v>1</v>
      </c>
      <c r="S10" s="8">
        <f t="shared" si="16"/>
        <v>0.1739614568887097</v>
      </c>
      <c r="T10" s="8">
        <f t="shared" si="17"/>
        <v>0.22652538174645159</v>
      </c>
      <c r="W10" s="7" t="s">
        <v>1313</v>
      </c>
      <c r="X10" s="7" t="s">
        <v>107</v>
      </c>
      <c r="Y10" s="8">
        <v>0</v>
      </c>
      <c r="Z10" s="8">
        <v>0</v>
      </c>
      <c r="AA10" s="8">
        <v>0</v>
      </c>
      <c r="AB10" s="8">
        <v>0</v>
      </c>
      <c r="AC10" s="8">
        <v>0</v>
      </c>
      <c r="AD10" s="8">
        <v>0</v>
      </c>
      <c r="AE10" s="8">
        <v>0</v>
      </c>
      <c r="AF10" s="8">
        <v>0</v>
      </c>
      <c r="AG10" s="8">
        <v>0</v>
      </c>
      <c r="AH10" s="8">
        <v>0</v>
      </c>
      <c r="AI10" s="8">
        <v>0</v>
      </c>
      <c r="AJ10" s="8">
        <v>0</v>
      </c>
      <c r="AK10" s="8">
        <v>0</v>
      </c>
      <c r="AL10" s="8">
        <v>0</v>
      </c>
      <c r="AM10" s="8">
        <v>0</v>
      </c>
      <c r="AN10" s="8">
        <v>1</v>
      </c>
      <c r="AO10" s="8">
        <v>0</v>
      </c>
      <c r="AP10" s="8">
        <v>0</v>
      </c>
      <c r="AS10" s="7">
        <v>114119</v>
      </c>
      <c r="AT10" s="7" t="s">
        <v>107</v>
      </c>
      <c r="AU10" s="8">
        <v>1.2591593134012903E-2</v>
      </c>
      <c r="AV10" s="8">
        <v>3.6463491661822582E-3</v>
      </c>
      <c r="AW10" s="8">
        <v>6.3468627163854832E-2</v>
      </c>
      <c r="AX10" s="8">
        <v>1.5474489089762904E-3</v>
      </c>
      <c r="AY10" s="8">
        <v>6.6251164675548387E-4</v>
      </c>
      <c r="AZ10" s="8">
        <v>1.0461173752409677E-2</v>
      </c>
      <c r="BA10" s="8">
        <v>8.5638492452112924E-3</v>
      </c>
      <c r="BB10" s="8">
        <v>3.0677934221779034E-3</v>
      </c>
      <c r="BC10" s="8">
        <v>5.3603416498499992E-2</v>
      </c>
      <c r="BD10" s="8">
        <v>9.9294752374548389E-3</v>
      </c>
      <c r="BE10" s="8">
        <v>2.5958979211511287E-3</v>
      </c>
      <c r="BF10" s="8">
        <v>5.1223865109306453E-2</v>
      </c>
      <c r="BG10" s="8">
        <v>0.11571662431870966</v>
      </c>
      <c r="BH10" s="8">
        <v>5.4818213361129028E-6</v>
      </c>
      <c r="BI10" s="8">
        <v>6.1899907510967758E-2</v>
      </c>
      <c r="BJ10" s="8">
        <v>1.0797065694638712</v>
      </c>
      <c r="BK10" s="8">
        <v>0.1739614568887097</v>
      </c>
      <c r="BL10" s="8">
        <v>0.22652538174645159</v>
      </c>
    </row>
    <row r="11" spans="1:64" x14ac:dyDescent="0.3">
      <c r="A11" s="7">
        <v>114210</v>
      </c>
      <c r="B11" s="7" t="s">
        <v>108</v>
      </c>
      <c r="C11" s="8">
        <f t="shared" si="0"/>
        <v>4.2133092001316125E-2</v>
      </c>
      <c r="D11" s="8">
        <f t="shared" si="1"/>
        <v>1.0982688311215325E-2</v>
      </c>
      <c r="E11" s="8">
        <f t="shared" si="2"/>
        <v>0.20962435454104844</v>
      </c>
      <c r="F11" s="8">
        <f t="shared" si="3"/>
        <v>7.5904572130490343E-3</v>
      </c>
      <c r="G11" s="8">
        <f t="shared" si="4"/>
        <v>2.1358572504187579E-3</v>
      </c>
      <c r="H11" s="8">
        <f t="shared" si="5"/>
        <v>4.220640959097581E-2</v>
      </c>
      <c r="I11" s="8">
        <f t="shared" si="6"/>
        <v>3.1726386918091931E-2</v>
      </c>
      <c r="J11" s="8">
        <f t="shared" si="7"/>
        <v>9.1533679515482264E-3</v>
      </c>
      <c r="K11" s="8">
        <f t="shared" si="8"/>
        <v>0.17959954298327413</v>
      </c>
      <c r="L11" s="8">
        <f t="shared" si="9"/>
        <v>3.2745172125775809E-2</v>
      </c>
      <c r="M11" s="8">
        <f t="shared" si="10"/>
        <v>7.7149850106085468E-3</v>
      </c>
      <c r="N11" s="8">
        <f t="shared" si="11"/>
        <v>0.16912594159835487</v>
      </c>
      <c r="O11" s="8">
        <f t="shared" si="12"/>
        <v>0.46375937174064497</v>
      </c>
      <c r="P11" s="8">
        <f t="shared" si="13"/>
        <v>2.5494491865283228E-5</v>
      </c>
      <c r="Q11" s="8">
        <f t="shared" si="14"/>
        <v>0.2443709096290321</v>
      </c>
      <c r="R11" s="8">
        <f t="shared" si="15"/>
        <v>1</v>
      </c>
      <c r="S11" s="8">
        <f t="shared" si="16"/>
        <v>0.69709401437693541</v>
      </c>
      <c r="T11" s="8">
        <f t="shared" si="17"/>
        <v>0.86564058817596756</v>
      </c>
      <c r="W11" s="7" t="s">
        <v>1314</v>
      </c>
      <c r="X11" s="7" t="s">
        <v>108</v>
      </c>
      <c r="Y11" s="8">
        <v>0</v>
      </c>
      <c r="Z11" s="8">
        <v>0</v>
      </c>
      <c r="AA11" s="8">
        <v>0</v>
      </c>
      <c r="AB11" s="8">
        <v>0</v>
      </c>
      <c r="AC11" s="8">
        <v>0</v>
      </c>
      <c r="AD11" s="8">
        <v>0</v>
      </c>
      <c r="AE11" s="8">
        <v>0</v>
      </c>
      <c r="AF11" s="8">
        <v>0</v>
      </c>
      <c r="AG11" s="8">
        <v>0</v>
      </c>
      <c r="AH11" s="8">
        <v>0</v>
      </c>
      <c r="AI11" s="8">
        <v>0</v>
      </c>
      <c r="AJ11" s="8">
        <v>0</v>
      </c>
      <c r="AK11" s="8">
        <v>0</v>
      </c>
      <c r="AL11" s="8">
        <v>0</v>
      </c>
      <c r="AM11" s="8">
        <v>0</v>
      </c>
      <c r="AN11" s="8">
        <v>1</v>
      </c>
      <c r="AO11" s="8">
        <v>0</v>
      </c>
      <c r="AP11" s="8">
        <v>0</v>
      </c>
      <c r="AS11" s="7">
        <v>114210</v>
      </c>
      <c r="AT11" s="7" t="s">
        <v>108</v>
      </c>
      <c r="AU11" s="8">
        <v>4.2133092001316125E-2</v>
      </c>
      <c r="AV11" s="8">
        <v>1.0982688311215325E-2</v>
      </c>
      <c r="AW11" s="8">
        <v>0.20962435454104844</v>
      </c>
      <c r="AX11" s="8">
        <v>7.5904572130490343E-3</v>
      </c>
      <c r="AY11" s="8">
        <v>2.1358572504187579E-3</v>
      </c>
      <c r="AZ11" s="8">
        <v>4.220640959097581E-2</v>
      </c>
      <c r="BA11" s="8">
        <v>3.1726386918091931E-2</v>
      </c>
      <c r="BB11" s="8">
        <v>9.1533679515482264E-3</v>
      </c>
      <c r="BC11" s="8">
        <v>0.17959954298327413</v>
      </c>
      <c r="BD11" s="8">
        <v>3.2745172125775809E-2</v>
      </c>
      <c r="BE11" s="8">
        <v>7.7149850106085468E-3</v>
      </c>
      <c r="BF11" s="8">
        <v>0.16912594159835487</v>
      </c>
      <c r="BG11" s="8">
        <v>0.46375937174064497</v>
      </c>
      <c r="BH11" s="8">
        <v>2.5494491865283228E-5</v>
      </c>
      <c r="BI11" s="8">
        <v>0.2443709096290321</v>
      </c>
      <c r="BJ11" s="8">
        <v>1.2627401348533873</v>
      </c>
      <c r="BK11" s="8">
        <v>0.69709401437693541</v>
      </c>
      <c r="BL11" s="8">
        <v>0.86564058817596756</v>
      </c>
    </row>
    <row r="12" spans="1:64" x14ac:dyDescent="0.3">
      <c r="A12" s="7">
        <v>115111</v>
      </c>
      <c r="B12" s="7" t="s">
        <v>109</v>
      </c>
      <c r="C12" s="8">
        <f t="shared" si="0"/>
        <v>0</v>
      </c>
      <c r="D12" s="8">
        <f t="shared" si="1"/>
        <v>0</v>
      </c>
      <c r="E12" s="8">
        <f t="shared" si="2"/>
        <v>0</v>
      </c>
      <c r="F12" s="8">
        <f t="shared" si="3"/>
        <v>0</v>
      </c>
      <c r="G12" s="8">
        <f t="shared" si="4"/>
        <v>0</v>
      </c>
      <c r="H12" s="8">
        <f t="shared" si="5"/>
        <v>0</v>
      </c>
      <c r="I12" s="8">
        <f t="shared" si="6"/>
        <v>0</v>
      </c>
      <c r="J12" s="8">
        <f t="shared" si="7"/>
        <v>0</v>
      </c>
      <c r="K12" s="8">
        <f t="shared" si="8"/>
        <v>0</v>
      </c>
      <c r="L12" s="8">
        <f t="shared" si="9"/>
        <v>0</v>
      </c>
      <c r="M12" s="8">
        <f t="shared" si="10"/>
        <v>0</v>
      </c>
      <c r="N12" s="8">
        <f t="shared" si="11"/>
        <v>0</v>
      </c>
      <c r="O12" s="8">
        <f t="shared" si="12"/>
        <v>0</v>
      </c>
      <c r="P12" s="8">
        <f t="shared" si="13"/>
        <v>0</v>
      </c>
      <c r="Q12" s="8">
        <f t="shared" si="14"/>
        <v>0</v>
      </c>
      <c r="R12" s="8">
        <f t="shared" si="15"/>
        <v>1</v>
      </c>
      <c r="S12" s="8">
        <f t="shared" si="16"/>
        <v>0</v>
      </c>
      <c r="T12" s="8">
        <f t="shared" si="17"/>
        <v>0</v>
      </c>
      <c r="W12" s="7" t="s">
        <v>1315</v>
      </c>
      <c r="X12" s="7" t="s">
        <v>109</v>
      </c>
      <c r="Y12" s="8">
        <v>0</v>
      </c>
      <c r="Z12" s="8">
        <v>0</v>
      </c>
      <c r="AA12" s="8">
        <v>0</v>
      </c>
      <c r="AB12" s="8">
        <v>0</v>
      </c>
      <c r="AC12" s="8">
        <v>0</v>
      </c>
      <c r="AD12" s="8">
        <v>0</v>
      </c>
      <c r="AE12" s="8">
        <v>0</v>
      </c>
      <c r="AF12" s="8">
        <v>0</v>
      </c>
      <c r="AG12" s="8">
        <v>0</v>
      </c>
      <c r="AH12" s="8">
        <v>0</v>
      </c>
      <c r="AI12" s="8">
        <v>0</v>
      </c>
      <c r="AJ12" s="8">
        <v>0</v>
      </c>
      <c r="AK12" s="8">
        <v>0</v>
      </c>
      <c r="AL12" s="8">
        <v>0</v>
      </c>
      <c r="AM12" s="8">
        <v>0</v>
      </c>
      <c r="AN12" s="8">
        <v>1</v>
      </c>
      <c r="AO12" s="8">
        <v>0</v>
      </c>
      <c r="AP12" s="8">
        <v>0</v>
      </c>
      <c r="AS12" s="7">
        <v>115111</v>
      </c>
      <c r="AT12" s="7" t="s">
        <v>109</v>
      </c>
      <c r="AU12" s="8">
        <v>0</v>
      </c>
      <c r="AV12" s="8">
        <v>0</v>
      </c>
      <c r="AW12" s="8">
        <v>0</v>
      </c>
      <c r="AX12" s="8">
        <v>0</v>
      </c>
      <c r="AY12" s="8">
        <v>0</v>
      </c>
      <c r="AZ12" s="8">
        <v>0</v>
      </c>
      <c r="BA12" s="8">
        <v>0</v>
      </c>
      <c r="BB12" s="8">
        <v>0</v>
      </c>
      <c r="BC12" s="8">
        <v>0</v>
      </c>
      <c r="BD12" s="8">
        <v>0</v>
      </c>
      <c r="BE12" s="8">
        <v>0</v>
      </c>
      <c r="BF12" s="8">
        <v>0</v>
      </c>
      <c r="BG12" s="8">
        <v>0</v>
      </c>
      <c r="BH12" s="8">
        <v>0</v>
      </c>
      <c r="BI12" s="8">
        <v>0</v>
      </c>
      <c r="BJ12" s="8">
        <v>1</v>
      </c>
      <c r="BK12" s="8">
        <v>0</v>
      </c>
      <c r="BL12" s="8">
        <v>0</v>
      </c>
    </row>
    <row r="13" spans="1:64" x14ac:dyDescent="0.3">
      <c r="A13" s="7">
        <v>115112</v>
      </c>
      <c r="B13" s="7" t="s">
        <v>110</v>
      </c>
      <c r="C13" s="8">
        <f t="shared" si="0"/>
        <v>1.75048315414E-2</v>
      </c>
      <c r="D13" s="8">
        <f t="shared" si="1"/>
        <v>3.2479519901099999E-3</v>
      </c>
      <c r="E13" s="8">
        <f t="shared" si="2"/>
        <v>0.10454471351899999</v>
      </c>
      <c r="F13" s="8">
        <f t="shared" si="3"/>
        <v>3.0888756334600002E-3</v>
      </c>
      <c r="G13" s="8">
        <f t="shared" si="4"/>
        <v>7.6001038542600002E-4</v>
      </c>
      <c r="H13" s="8">
        <f t="shared" si="5"/>
        <v>3.5522597894299998E-2</v>
      </c>
      <c r="I13" s="8">
        <f t="shared" si="6"/>
        <v>4.9019928273699998E-3</v>
      </c>
      <c r="J13" s="8">
        <f t="shared" si="7"/>
        <v>1.0997265642E-3</v>
      </c>
      <c r="K13" s="8">
        <f t="shared" si="8"/>
        <v>4.0438183210799998E-2</v>
      </c>
      <c r="L13" s="8">
        <f t="shared" si="9"/>
        <v>9.3378347809599995E-3</v>
      </c>
      <c r="M13" s="8">
        <f t="shared" si="10"/>
        <v>1.80166210226E-3</v>
      </c>
      <c r="N13" s="8">
        <f t="shared" si="11"/>
        <v>7.2514189489500003E-2</v>
      </c>
      <c r="O13" s="8">
        <f t="shared" si="12"/>
        <v>0.86423065150699996</v>
      </c>
      <c r="P13" s="8">
        <f t="shared" si="13"/>
        <v>2.5256661410500001E-5</v>
      </c>
      <c r="Q13" s="8">
        <f t="shared" si="14"/>
        <v>0.82599515543799995</v>
      </c>
      <c r="R13" s="8">
        <f t="shared" si="15"/>
        <v>1.12529749705</v>
      </c>
      <c r="S13" s="8">
        <f t="shared" si="16"/>
        <v>1.0393714839099999</v>
      </c>
      <c r="T13" s="8">
        <f t="shared" si="17"/>
        <v>1.0464399026</v>
      </c>
      <c r="W13" s="7" t="s">
        <v>1316</v>
      </c>
      <c r="X13" s="7" t="s">
        <v>110</v>
      </c>
      <c r="Y13" s="8">
        <v>1.75048315414E-2</v>
      </c>
      <c r="Z13" s="8">
        <v>3.2479519901099999E-3</v>
      </c>
      <c r="AA13" s="8">
        <v>0.10454471351899999</v>
      </c>
      <c r="AB13" s="8">
        <v>3.0888756334600002E-3</v>
      </c>
      <c r="AC13" s="8">
        <v>7.6001038542600002E-4</v>
      </c>
      <c r="AD13" s="8">
        <v>3.5522597894299998E-2</v>
      </c>
      <c r="AE13" s="8">
        <v>4.9019928273699998E-3</v>
      </c>
      <c r="AF13" s="8">
        <v>1.0997265642E-3</v>
      </c>
      <c r="AG13" s="8">
        <v>4.0438183210799998E-2</v>
      </c>
      <c r="AH13" s="8">
        <v>9.3378347809599995E-3</v>
      </c>
      <c r="AI13" s="8">
        <v>1.80166210226E-3</v>
      </c>
      <c r="AJ13" s="8">
        <v>7.2514189489500003E-2</v>
      </c>
      <c r="AK13" s="8">
        <v>0.86423065150699996</v>
      </c>
      <c r="AL13" s="8">
        <v>2.5256661410500001E-5</v>
      </c>
      <c r="AM13" s="8">
        <v>0.82599515543799995</v>
      </c>
      <c r="AN13" s="8">
        <v>1.12529749705</v>
      </c>
      <c r="AO13" s="8">
        <v>1.0393714839099999</v>
      </c>
      <c r="AP13" s="8">
        <v>1.0464399026</v>
      </c>
      <c r="AS13" s="7">
        <v>115112</v>
      </c>
      <c r="AT13" s="7" t="s">
        <v>110</v>
      </c>
      <c r="AU13" s="8">
        <v>2.6336440295161304E-2</v>
      </c>
      <c r="AV13" s="8">
        <v>6.1483515822261291E-3</v>
      </c>
      <c r="AW13" s="8">
        <v>0.22503125098250965</v>
      </c>
      <c r="AX13" s="8">
        <v>2.2688336598497261E-3</v>
      </c>
      <c r="AY13" s="8">
        <v>8.3600458322088532E-4</v>
      </c>
      <c r="AZ13" s="8">
        <v>3.5646810695570325E-2</v>
      </c>
      <c r="BA13" s="8">
        <v>7.6100158092646765E-3</v>
      </c>
      <c r="BB13" s="8">
        <v>2.4949101447839677E-3</v>
      </c>
      <c r="BC13" s="8">
        <v>9.660134243941132E-2</v>
      </c>
      <c r="BD13" s="8">
        <v>1.6833826323057424E-2</v>
      </c>
      <c r="BE13" s="8">
        <v>3.8247401004473229E-3</v>
      </c>
      <c r="BF13" s="8">
        <v>0.15324012200929998</v>
      </c>
      <c r="BG13" s="8">
        <v>0.82241303933730669</v>
      </c>
      <c r="BH13" s="8">
        <v>5.8152295639888711E-5</v>
      </c>
      <c r="BI13" s="8">
        <v>0.7860276479168069</v>
      </c>
      <c r="BJ13" s="8">
        <v>1.2575160428598382</v>
      </c>
      <c r="BK13" s="8">
        <v>0.99036455216467734</v>
      </c>
      <c r="BL13" s="8">
        <v>1.0583191716188707</v>
      </c>
    </row>
    <row r="14" spans="1:64" x14ac:dyDescent="0.3">
      <c r="A14" s="7">
        <v>115113</v>
      </c>
      <c r="B14" s="7" t="s">
        <v>111</v>
      </c>
      <c r="C14" s="8">
        <f t="shared" si="0"/>
        <v>2.0548590379114513E-2</v>
      </c>
      <c r="D14" s="8">
        <f t="shared" si="1"/>
        <v>5.3054322332158066E-3</v>
      </c>
      <c r="E14" s="8">
        <f t="shared" si="2"/>
        <v>0.16842406798800649</v>
      </c>
      <c r="F14" s="8">
        <f t="shared" si="3"/>
        <v>2.5506493544595167E-3</v>
      </c>
      <c r="G14" s="8">
        <f t="shared" si="4"/>
        <v>1.0684665414505807E-3</v>
      </c>
      <c r="H14" s="8">
        <f t="shared" si="5"/>
        <v>3.9355972602435479E-2</v>
      </c>
      <c r="I14" s="8">
        <f t="shared" si="6"/>
        <v>5.7246198246046773E-3</v>
      </c>
      <c r="J14" s="8">
        <f t="shared" si="7"/>
        <v>2.1372744818306446E-3</v>
      </c>
      <c r="K14" s="8">
        <f t="shared" si="8"/>
        <v>7.2116986241296796E-2</v>
      </c>
      <c r="L14" s="8">
        <f t="shared" si="9"/>
        <v>1.3472833467402258E-2</v>
      </c>
      <c r="M14" s="8">
        <f t="shared" si="10"/>
        <v>3.3842481072727418E-3</v>
      </c>
      <c r="N14" s="8">
        <f t="shared" si="11"/>
        <v>0.1184398873623855</v>
      </c>
      <c r="O14" s="8">
        <f t="shared" si="12"/>
        <v>0.55375641990003188</v>
      </c>
      <c r="P14" s="8">
        <f t="shared" si="13"/>
        <v>2.5433092562367258E-5</v>
      </c>
      <c r="Q14" s="8">
        <f t="shared" si="14"/>
        <v>0.5467368477443546</v>
      </c>
      <c r="R14" s="8">
        <f t="shared" si="15"/>
        <v>1</v>
      </c>
      <c r="S14" s="8">
        <f t="shared" si="16"/>
        <v>0.70426541107935492</v>
      </c>
      <c r="T14" s="8">
        <f t="shared" si="17"/>
        <v>0.74126920312870959</v>
      </c>
      <c r="W14" s="7" t="s">
        <v>1317</v>
      </c>
      <c r="X14" s="7" t="s">
        <v>111</v>
      </c>
      <c r="Y14" s="8">
        <v>0</v>
      </c>
      <c r="Z14" s="8">
        <v>0</v>
      </c>
      <c r="AA14" s="8">
        <v>0</v>
      </c>
      <c r="AB14" s="8">
        <v>0</v>
      </c>
      <c r="AC14" s="8">
        <v>0</v>
      </c>
      <c r="AD14" s="8">
        <v>0</v>
      </c>
      <c r="AE14" s="8">
        <v>0</v>
      </c>
      <c r="AF14" s="8">
        <v>0</v>
      </c>
      <c r="AG14" s="8">
        <v>0</v>
      </c>
      <c r="AH14" s="8">
        <v>0</v>
      </c>
      <c r="AI14" s="8">
        <v>0</v>
      </c>
      <c r="AJ14" s="8">
        <v>0</v>
      </c>
      <c r="AK14" s="8">
        <v>0</v>
      </c>
      <c r="AL14" s="8">
        <v>0</v>
      </c>
      <c r="AM14" s="8">
        <v>0</v>
      </c>
      <c r="AN14" s="8">
        <v>1</v>
      </c>
      <c r="AO14" s="8">
        <v>0</v>
      </c>
      <c r="AP14" s="8">
        <v>0</v>
      </c>
      <c r="AS14" s="7">
        <v>115113</v>
      </c>
      <c r="AT14" s="7" t="s">
        <v>111</v>
      </c>
      <c r="AU14" s="8">
        <v>2.0548590379114513E-2</v>
      </c>
      <c r="AV14" s="8">
        <v>5.3054322332158066E-3</v>
      </c>
      <c r="AW14" s="8">
        <v>0.16842406798800649</v>
      </c>
      <c r="AX14" s="8">
        <v>2.5506493544595167E-3</v>
      </c>
      <c r="AY14" s="8">
        <v>1.0684665414505807E-3</v>
      </c>
      <c r="AZ14" s="8">
        <v>3.9355972602435479E-2</v>
      </c>
      <c r="BA14" s="8">
        <v>5.7246198246046773E-3</v>
      </c>
      <c r="BB14" s="8">
        <v>2.1372744818306446E-3</v>
      </c>
      <c r="BC14" s="8">
        <v>7.2116986241296796E-2</v>
      </c>
      <c r="BD14" s="8">
        <v>1.3472833467402258E-2</v>
      </c>
      <c r="BE14" s="8">
        <v>3.3842481072727418E-3</v>
      </c>
      <c r="BF14" s="8">
        <v>0.1184398873623855</v>
      </c>
      <c r="BG14" s="8">
        <v>0.55375641990003188</v>
      </c>
      <c r="BH14" s="8">
        <v>2.5433092562367258E-5</v>
      </c>
      <c r="BI14" s="8">
        <v>0.5467368477443546</v>
      </c>
      <c r="BJ14" s="8">
        <v>1.1942780906008064</v>
      </c>
      <c r="BK14" s="8">
        <v>0.70426541107935492</v>
      </c>
      <c r="BL14" s="8">
        <v>0.74126920312870959</v>
      </c>
    </row>
    <row r="15" spans="1:64" x14ac:dyDescent="0.3">
      <c r="A15" s="7">
        <v>115114</v>
      </c>
      <c r="B15" s="7" t="s">
        <v>112</v>
      </c>
      <c r="C15" s="8">
        <f t="shared" si="0"/>
        <v>1.7792587827900001E-2</v>
      </c>
      <c r="D15" s="8">
        <f t="shared" si="1"/>
        <v>3.26722350227E-3</v>
      </c>
      <c r="E15" s="8">
        <f t="shared" si="2"/>
        <v>0.106468248711</v>
      </c>
      <c r="F15" s="8">
        <f t="shared" si="3"/>
        <v>2.35716871367E-3</v>
      </c>
      <c r="G15" s="8">
        <f t="shared" si="4"/>
        <v>5.78350153822E-4</v>
      </c>
      <c r="H15" s="8">
        <f t="shared" si="5"/>
        <v>2.73281168291E-2</v>
      </c>
      <c r="I15" s="8">
        <f t="shared" si="6"/>
        <v>5.0245447279100002E-3</v>
      </c>
      <c r="J15" s="8">
        <f t="shared" si="7"/>
        <v>1.10480204856E-3</v>
      </c>
      <c r="K15" s="8">
        <f t="shared" si="8"/>
        <v>4.1105221817199999E-2</v>
      </c>
      <c r="L15" s="8">
        <f t="shared" si="9"/>
        <v>9.5643725701499999E-3</v>
      </c>
      <c r="M15" s="8">
        <f t="shared" si="10"/>
        <v>1.8064880681900001E-3</v>
      </c>
      <c r="N15" s="8">
        <f t="shared" si="11"/>
        <v>7.35490995052E-2</v>
      </c>
      <c r="O15" s="8">
        <f t="shared" si="12"/>
        <v>0.86760313803699995</v>
      </c>
      <c r="P15" s="8">
        <f t="shared" si="13"/>
        <v>3.3535596251799999E-5</v>
      </c>
      <c r="Q15" s="8">
        <f t="shared" si="14"/>
        <v>0.82835032504799999</v>
      </c>
      <c r="R15" s="8">
        <f t="shared" si="15"/>
        <v>1.1275280600399999</v>
      </c>
      <c r="S15" s="8">
        <f t="shared" si="16"/>
        <v>1.0302636356999999</v>
      </c>
      <c r="T15" s="8">
        <f t="shared" si="17"/>
        <v>1.04723456859</v>
      </c>
      <c r="W15" s="7" t="s">
        <v>1318</v>
      </c>
      <c r="X15" s="7" t="s">
        <v>112</v>
      </c>
      <c r="Y15" s="8">
        <v>1.7792587827900001E-2</v>
      </c>
      <c r="Z15" s="8">
        <v>3.26722350227E-3</v>
      </c>
      <c r="AA15" s="8">
        <v>0.106468248711</v>
      </c>
      <c r="AB15" s="8">
        <v>2.35716871367E-3</v>
      </c>
      <c r="AC15" s="8">
        <v>5.78350153822E-4</v>
      </c>
      <c r="AD15" s="8">
        <v>2.73281168291E-2</v>
      </c>
      <c r="AE15" s="8">
        <v>5.0245447279100002E-3</v>
      </c>
      <c r="AF15" s="8">
        <v>1.10480204856E-3</v>
      </c>
      <c r="AG15" s="8">
        <v>4.1105221817199999E-2</v>
      </c>
      <c r="AH15" s="8">
        <v>9.5643725701499999E-3</v>
      </c>
      <c r="AI15" s="8">
        <v>1.8064880681900001E-3</v>
      </c>
      <c r="AJ15" s="8">
        <v>7.35490995052E-2</v>
      </c>
      <c r="AK15" s="8">
        <v>0.86760313803699995</v>
      </c>
      <c r="AL15" s="8">
        <v>3.3535596251799999E-5</v>
      </c>
      <c r="AM15" s="8">
        <v>0.82835032504799999</v>
      </c>
      <c r="AN15" s="8">
        <v>1.1275280600399999</v>
      </c>
      <c r="AO15" s="8">
        <v>1.0302636356999999</v>
      </c>
      <c r="AP15" s="8">
        <v>1.04723456859</v>
      </c>
      <c r="AS15" s="7">
        <v>115114</v>
      </c>
      <c r="AT15" s="7" t="s">
        <v>112</v>
      </c>
      <c r="AU15" s="8">
        <v>2.5882587946146764E-2</v>
      </c>
      <c r="AV15" s="8">
        <v>6.0614272289900009E-3</v>
      </c>
      <c r="AW15" s="8">
        <v>0.22051174556841449</v>
      </c>
      <c r="AX15" s="8">
        <v>2.4336765594408544E-3</v>
      </c>
      <c r="AY15" s="8">
        <v>9.4984844562757422E-4</v>
      </c>
      <c r="AZ15" s="8">
        <v>3.7189206330083394E-2</v>
      </c>
      <c r="BA15" s="8">
        <v>7.4293580251308076E-3</v>
      </c>
      <c r="BB15" s="8">
        <v>2.4567581529278872E-3</v>
      </c>
      <c r="BC15" s="8">
        <v>9.4361772798699978E-2</v>
      </c>
      <c r="BD15" s="8">
        <v>1.6486714919015322E-2</v>
      </c>
      <c r="BE15" s="8">
        <v>3.7581060710242592E-3</v>
      </c>
      <c r="BF15" s="8">
        <v>0.14975319707710477</v>
      </c>
      <c r="BG15" s="8">
        <v>0.81162874203461244</v>
      </c>
      <c r="BH15" s="8">
        <v>7.1240242394470952E-5</v>
      </c>
      <c r="BI15" s="8">
        <v>0.77490836859329004</v>
      </c>
      <c r="BJ15" s="8">
        <v>1.2524557607433875</v>
      </c>
      <c r="BK15" s="8">
        <v>0.97605660230258073</v>
      </c>
      <c r="BL15" s="8">
        <v>1.0397317599451614</v>
      </c>
    </row>
    <row r="16" spans="1:64" x14ac:dyDescent="0.3">
      <c r="A16" s="7">
        <v>115115</v>
      </c>
      <c r="B16" s="7" t="s">
        <v>113</v>
      </c>
      <c r="C16" s="8">
        <f t="shared" si="0"/>
        <v>1.1109062010900001E-2</v>
      </c>
      <c r="D16" s="8">
        <f t="shared" si="1"/>
        <v>2.0238251055599999E-3</v>
      </c>
      <c r="E16" s="8">
        <f t="shared" si="2"/>
        <v>9.9177297009300003E-2</v>
      </c>
      <c r="F16" s="8">
        <f t="shared" si="3"/>
        <v>2.0286352066599999E-3</v>
      </c>
      <c r="G16" s="8">
        <f t="shared" si="4"/>
        <v>4.9290305110399999E-4</v>
      </c>
      <c r="H16" s="8">
        <f t="shared" si="5"/>
        <v>3.5677362736000001E-2</v>
      </c>
      <c r="I16" s="8">
        <f t="shared" si="6"/>
        <v>2.9580735841499999E-3</v>
      </c>
      <c r="J16" s="8">
        <f t="shared" si="7"/>
        <v>6.3808986530699999E-4</v>
      </c>
      <c r="K16" s="8">
        <f t="shared" si="8"/>
        <v>3.6295560338500003E-2</v>
      </c>
      <c r="L16" s="8">
        <f t="shared" si="9"/>
        <v>5.6613815636800003E-3</v>
      </c>
      <c r="M16" s="8">
        <f t="shared" si="10"/>
        <v>1.05990020622E-3</v>
      </c>
      <c r="N16" s="8">
        <f t="shared" si="11"/>
        <v>6.4349670004000006E-2</v>
      </c>
      <c r="O16" s="8">
        <f t="shared" si="12"/>
        <v>0.91714725270200004</v>
      </c>
      <c r="P16" s="8">
        <f t="shared" si="13"/>
        <v>2.4496948933400002E-5</v>
      </c>
      <c r="Q16" s="8">
        <f t="shared" si="14"/>
        <v>0.88987261908500004</v>
      </c>
      <c r="R16" s="8">
        <f t="shared" si="15"/>
        <v>1.11231018413</v>
      </c>
      <c r="S16" s="8">
        <f t="shared" si="16"/>
        <v>1.0381989009899999</v>
      </c>
      <c r="T16" s="8">
        <f t="shared" si="17"/>
        <v>1.0398917237900001</v>
      </c>
      <c r="W16" s="7" t="s">
        <v>1319</v>
      </c>
      <c r="X16" s="7" t="s">
        <v>113</v>
      </c>
      <c r="Y16" s="8">
        <v>1.1109062010900001E-2</v>
      </c>
      <c r="Z16" s="8">
        <v>2.0238251055599999E-3</v>
      </c>
      <c r="AA16" s="8">
        <v>9.9177297009300003E-2</v>
      </c>
      <c r="AB16" s="8">
        <v>2.0286352066599999E-3</v>
      </c>
      <c r="AC16" s="8">
        <v>4.9290305110399999E-4</v>
      </c>
      <c r="AD16" s="8">
        <v>3.5677362736000001E-2</v>
      </c>
      <c r="AE16" s="8">
        <v>2.9580735841499999E-3</v>
      </c>
      <c r="AF16" s="8">
        <v>6.3808986530699999E-4</v>
      </c>
      <c r="AG16" s="8">
        <v>3.6295560338500003E-2</v>
      </c>
      <c r="AH16" s="8">
        <v>5.6613815636800003E-3</v>
      </c>
      <c r="AI16" s="8">
        <v>1.05990020622E-3</v>
      </c>
      <c r="AJ16" s="8">
        <v>6.4349670004000006E-2</v>
      </c>
      <c r="AK16" s="8">
        <v>0.91714725270200004</v>
      </c>
      <c r="AL16" s="8">
        <v>2.4496948933400002E-5</v>
      </c>
      <c r="AM16" s="8">
        <v>0.88987261908500004</v>
      </c>
      <c r="AN16" s="8">
        <v>1.11231018413</v>
      </c>
      <c r="AO16" s="8">
        <v>1.0381989009899999</v>
      </c>
      <c r="AP16" s="8">
        <v>1.0398917237900001</v>
      </c>
      <c r="AS16" s="7">
        <v>115115</v>
      </c>
      <c r="AT16" s="7" t="s">
        <v>113</v>
      </c>
      <c r="AU16" s="8">
        <v>1.6735644038600967E-2</v>
      </c>
      <c r="AV16" s="8">
        <v>3.8898474419017427E-3</v>
      </c>
      <c r="AW16" s="8">
        <v>0.2232222105121387</v>
      </c>
      <c r="AX16" s="8">
        <v>2.5528942311730655E-3</v>
      </c>
      <c r="AY16" s="8">
        <v>1.0124803099200164E-3</v>
      </c>
      <c r="AZ16" s="8">
        <v>6.4603178766851621E-2</v>
      </c>
      <c r="BA16" s="8">
        <v>4.4347297934420968E-3</v>
      </c>
      <c r="BB16" s="8">
        <v>1.4676138864969676E-3</v>
      </c>
      <c r="BC16" s="8">
        <v>8.9826576970037111E-2</v>
      </c>
      <c r="BD16" s="8">
        <v>1.0092844434446132E-2</v>
      </c>
      <c r="BE16" s="8">
        <v>2.2826108018882095E-3</v>
      </c>
      <c r="BF16" s="8">
        <v>0.14325295597132578</v>
      </c>
      <c r="BG16" s="8">
        <v>0.88756185745354932</v>
      </c>
      <c r="BH16" s="8">
        <v>2.4364082058943868E-5</v>
      </c>
      <c r="BI16" s="8">
        <v>0.86116705072741839</v>
      </c>
      <c r="BJ16" s="8">
        <v>1.2438477019929026</v>
      </c>
      <c r="BK16" s="8">
        <v>1.0359104887920965</v>
      </c>
      <c r="BL16" s="8">
        <v>1.0634708561332258</v>
      </c>
    </row>
    <row r="17" spans="1:64" x14ac:dyDescent="0.3">
      <c r="A17" s="7">
        <v>115116</v>
      </c>
      <c r="B17" s="7" t="s">
        <v>114</v>
      </c>
      <c r="C17" s="8">
        <f t="shared" si="0"/>
        <v>1.7897999241900001E-2</v>
      </c>
      <c r="D17" s="8">
        <f t="shared" si="1"/>
        <v>3.5009874676599998E-3</v>
      </c>
      <c r="E17" s="8">
        <f t="shared" si="2"/>
        <v>0.10868518378899999</v>
      </c>
      <c r="F17" s="8">
        <f t="shared" si="3"/>
        <v>1.22516710353E-3</v>
      </c>
      <c r="G17" s="8">
        <f t="shared" si="4"/>
        <v>3.2967290567899999E-4</v>
      </c>
      <c r="H17" s="8">
        <f t="shared" si="5"/>
        <v>1.51182142524E-2</v>
      </c>
      <c r="I17" s="8">
        <f t="shared" si="6"/>
        <v>4.9727607194500001E-3</v>
      </c>
      <c r="J17" s="8">
        <f t="shared" si="7"/>
        <v>1.18043458657E-3</v>
      </c>
      <c r="K17" s="8">
        <f t="shared" si="8"/>
        <v>4.2038810555E-2</v>
      </c>
      <c r="L17" s="8">
        <f t="shared" si="9"/>
        <v>9.5323431428999995E-3</v>
      </c>
      <c r="M17" s="8">
        <f t="shared" si="10"/>
        <v>1.9582564945199998E-3</v>
      </c>
      <c r="N17" s="8">
        <f t="shared" si="11"/>
        <v>7.62738230431E-2</v>
      </c>
      <c r="O17" s="8">
        <f t="shared" si="12"/>
        <v>0.853397439034</v>
      </c>
      <c r="P17" s="8">
        <f t="shared" si="13"/>
        <v>6.2008193042999995E-5</v>
      </c>
      <c r="Q17" s="8">
        <f t="shared" si="14"/>
        <v>0.82808414059699997</v>
      </c>
      <c r="R17" s="8">
        <f t="shared" si="15"/>
        <v>1.1300841705</v>
      </c>
      <c r="S17" s="8">
        <f t="shared" si="16"/>
        <v>1.01667305426</v>
      </c>
      <c r="T17" s="8">
        <f t="shared" si="17"/>
        <v>1.0481920058600001</v>
      </c>
      <c r="W17" s="7" t="s">
        <v>1320</v>
      </c>
      <c r="X17" s="7" t="s">
        <v>114</v>
      </c>
      <c r="Y17" s="8">
        <v>1.7897999241900001E-2</v>
      </c>
      <c r="Z17" s="8">
        <v>3.5009874676599998E-3</v>
      </c>
      <c r="AA17" s="8">
        <v>0.10868518378899999</v>
      </c>
      <c r="AB17" s="8">
        <v>1.22516710353E-3</v>
      </c>
      <c r="AC17" s="8">
        <v>3.2967290567899999E-4</v>
      </c>
      <c r="AD17" s="8">
        <v>1.51182142524E-2</v>
      </c>
      <c r="AE17" s="8">
        <v>4.9727607194500001E-3</v>
      </c>
      <c r="AF17" s="8">
        <v>1.18043458657E-3</v>
      </c>
      <c r="AG17" s="8">
        <v>4.2038810555E-2</v>
      </c>
      <c r="AH17" s="8">
        <v>9.5323431428999995E-3</v>
      </c>
      <c r="AI17" s="8">
        <v>1.9582564945199998E-3</v>
      </c>
      <c r="AJ17" s="8">
        <v>7.62738230431E-2</v>
      </c>
      <c r="AK17" s="8">
        <v>0.853397439034</v>
      </c>
      <c r="AL17" s="8">
        <v>6.2008193042999995E-5</v>
      </c>
      <c r="AM17" s="8">
        <v>0.82808414059699997</v>
      </c>
      <c r="AN17" s="8">
        <v>1.1300841705</v>
      </c>
      <c r="AO17" s="8">
        <v>1.01667305426</v>
      </c>
      <c r="AP17" s="8">
        <v>1.0481920058600001</v>
      </c>
      <c r="AS17" s="7">
        <v>115116</v>
      </c>
      <c r="AT17" s="7" t="s">
        <v>114</v>
      </c>
      <c r="AU17" s="8">
        <v>2.4941305427082269E-2</v>
      </c>
      <c r="AV17" s="8">
        <v>6.0048270862940326E-3</v>
      </c>
      <c r="AW17" s="8">
        <v>0.20412520179649191</v>
      </c>
      <c r="AX17" s="8">
        <v>1.5341847171999356E-3</v>
      </c>
      <c r="AY17" s="8">
        <v>6.9862976425132106E-4</v>
      </c>
      <c r="AZ17" s="8">
        <v>2.4192924785463234E-2</v>
      </c>
      <c r="BA17" s="8">
        <v>6.9844894992488697E-3</v>
      </c>
      <c r="BB17" s="8">
        <v>2.4231821422822904E-3</v>
      </c>
      <c r="BC17" s="8">
        <v>8.7374108375582252E-2</v>
      </c>
      <c r="BD17" s="8">
        <v>1.6085618840344516E-2</v>
      </c>
      <c r="BE17" s="8">
        <v>3.7767484982438389E-3</v>
      </c>
      <c r="BF17" s="8">
        <v>0.14090635049198874</v>
      </c>
      <c r="BG17" s="8">
        <v>0.72951716562583846</v>
      </c>
      <c r="BH17" s="8">
        <v>1.2006486851352403E-4</v>
      </c>
      <c r="BI17" s="8">
        <v>0.70787837825227384</v>
      </c>
      <c r="BJ17" s="8">
        <v>1.2350713343098385</v>
      </c>
      <c r="BK17" s="8">
        <v>0.88126444894451605</v>
      </c>
      <c r="BL17" s="8">
        <v>0.95162048969403246</v>
      </c>
    </row>
    <row r="18" spans="1:64" x14ac:dyDescent="0.3">
      <c r="A18" s="7">
        <v>115210</v>
      </c>
      <c r="B18" s="7" t="s">
        <v>115</v>
      </c>
      <c r="C18" s="8">
        <f t="shared" si="0"/>
        <v>1.7636711888199999E-2</v>
      </c>
      <c r="D18" s="8">
        <f t="shared" si="1"/>
        <v>3.2621483601200001E-3</v>
      </c>
      <c r="E18" s="8">
        <f t="shared" si="2"/>
        <v>9.71877366514E-2</v>
      </c>
      <c r="F18" s="8">
        <f t="shared" si="3"/>
        <v>5.1624381641800004E-3</v>
      </c>
      <c r="G18" s="8">
        <f t="shared" si="4"/>
        <v>1.2898364761100001E-3</v>
      </c>
      <c r="H18" s="8">
        <f t="shared" si="5"/>
        <v>5.5237451749700003E-2</v>
      </c>
      <c r="I18" s="8">
        <f t="shared" si="6"/>
        <v>4.9646180516999998E-3</v>
      </c>
      <c r="J18" s="8">
        <f t="shared" si="7"/>
        <v>1.10630781316E-3</v>
      </c>
      <c r="K18" s="8">
        <f t="shared" si="8"/>
        <v>3.7411585008500003E-2</v>
      </c>
      <c r="L18" s="8">
        <f t="shared" si="9"/>
        <v>9.4240023453499994E-3</v>
      </c>
      <c r="M18" s="8">
        <f t="shared" si="10"/>
        <v>1.8065417479E-3</v>
      </c>
      <c r="N18" s="8">
        <f t="shared" si="11"/>
        <v>6.7385853393900005E-2</v>
      </c>
      <c r="O18" s="8">
        <f t="shared" si="12"/>
        <v>0.86635040154700005</v>
      </c>
      <c r="P18" s="8">
        <f t="shared" si="13"/>
        <v>1.49818852773E-5</v>
      </c>
      <c r="Q18" s="8">
        <f t="shared" si="14"/>
        <v>0.82505453647100002</v>
      </c>
      <c r="R18" s="8">
        <f t="shared" si="15"/>
        <v>1.1180865969</v>
      </c>
      <c r="S18" s="8">
        <f t="shared" si="16"/>
        <v>1.06168972639</v>
      </c>
      <c r="T18" s="8">
        <f t="shared" si="17"/>
        <v>1.0434825108700001</v>
      </c>
      <c r="W18" s="7" t="s">
        <v>1321</v>
      </c>
      <c r="X18" s="7" t="s">
        <v>115</v>
      </c>
      <c r="Y18" s="8">
        <v>1.7636711888199999E-2</v>
      </c>
      <c r="Z18" s="8">
        <v>3.2621483601200001E-3</v>
      </c>
      <c r="AA18" s="8">
        <v>9.71877366514E-2</v>
      </c>
      <c r="AB18" s="8">
        <v>5.1624381641800004E-3</v>
      </c>
      <c r="AC18" s="8">
        <v>1.2898364761100001E-3</v>
      </c>
      <c r="AD18" s="8">
        <v>5.5237451749700003E-2</v>
      </c>
      <c r="AE18" s="8">
        <v>4.9646180516999998E-3</v>
      </c>
      <c r="AF18" s="8">
        <v>1.10630781316E-3</v>
      </c>
      <c r="AG18" s="8">
        <v>3.7411585008500003E-2</v>
      </c>
      <c r="AH18" s="8">
        <v>9.4240023453499994E-3</v>
      </c>
      <c r="AI18" s="8">
        <v>1.8065417479E-3</v>
      </c>
      <c r="AJ18" s="8">
        <v>6.7385853393900005E-2</v>
      </c>
      <c r="AK18" s="8">
        <v>0.86635040154700005</v>
      </c>
      <c r="AL18" s="8">
        <v>1.49818852773E-5</v>
      </c>
      <c r="AM18" s="8">
        <v>0.82505453647100002</v>
      </c>
      <c r="AN18" s="8">
        <v>1.1180865969</v>
      </c>
      <c r="AO18" s="8">
        <v>1.06168972639</v>
      </c>
      <c r="AP18" s="8">
        <v>1.0434825108700001</v>
      </c>
      <c r="AS18" s="7">
        <v>115210</v>
      </c>
      <c r="AT18" s="7" t="s">
        <v>115</v>
      </c>
      <c r="AU18" s="8">
        <v>2.6708559269319351E-2</v>
      </c>
      <c r="AV18" s="8">
        <v>6.2233521524488701E-3</v>
      </c>
      <c r="AW18" s="8">
        <v>0.22410808055125483</v>
      </c>
      <c r="AX18" s="8">
        <v>4.4321049213220977E-3</v>
      </c>
      <c r="AY18" s="8">
        <v>1.7587549216848543E-3</v>
      </c>
      <c r="AZ18" s="8">
        <v>6.984060469566937E-2</v>
      </c>
      <c r="BA18" s="8">
        <v>7.6927107850053231E-3</v>
      </c>
      <c r="BB18" s="8">
        <v>2.527797023880049E-3</v>
      </c>
      <c r="BC18" s="8">
        <v>9.6231829820837084E-2</v>
      </c>
      <c r="BD18" s="8">
        <v>1.7043962626900163E-2</v>
      </c>
      <c r="BE18" s="8">
        <v>3.8614675613348544E-3</v>
      </c>
      <c r="BF18" s="8">
        <v>0.15223873281932099</v>
      </c>
      <c r="BG18" s="8">
        <v>0.83840361440032329</v>
      </c>
      <c r="BH18" s="8">
        <v>2.553921923065774E-5</v>
      </c>
      <c r="BI18" s="8">
        <v>0.79843987400419414</v>
      </c>
      <c r="BJ18" s="8">
        <v>1.2570399919722586</v>
      </c>
      <c r="BK18" s="8">
        <v>1.043773400022258</v>
      </c>
      <c r="BL18" s="8">
        <v>1.0741942731135483</v>
      </c>
    </row>
    <row r="19" spans="1:64" x14ac:dyDescent="0.3">
      <c r="A19" s="7">
        <v>115310</v>
      </c>
      <c r="B19" s="7" t="s">
        <v>116</v>
      </c>
      <c r="C19" s="8">
        <f t="shared" si="0"/>
        <v>1.7906929002199999E-2</v>
      </c>
      <c r="D19" s="8">
        <f t="shared" si="1"/>
        <v>3.3917879476599998E-3</v>
      </c>
      <c r="E19" s="8">
        <f t="shared" si="2"/>
        <v>0.100011591281</v>
      </c>
      <c r="F19" s="8">
        <f t="shared" si="3"/>
        <v>1.0815418208400001E-2</v>
      </c>
      <c r="G19" s="8">
        <f t="shared" si="4"/>
        <v>2.82273244798E-3</v>
      </c>
      <c r="H19" s="8">
        <f t="shared" si="5"/>
        <v>0.120594154806</v>
      </c>
      <c r="I19" s="8">
        <f t="shared" si="6"/>
        <v>4.9725656527800002E-3</v>
      </c>
      <c r="J19" s="8">
        <f t="shared" si="7"/>
        <v>1.1484436646600001E-3</v>
      </c>
      <c r="K19" s="8">
        <f t="shared" si="8"/>
        <v>3.8592826399899999E-2</v>
      </c>
      <c r="L19" s="8">
        <f t="shared" si="9"/>
        <v>9.6207714085999995E-3</v>
      </c>
      <c r="M19" s="8">
        <f t="shared" si="10"/>
        <v>1.89654353468E-3</v>
      </c>
      <c r="N19" s="8">
        <f t="shared" si="11"/>
        <v>7.0175466988700003E-2</v>
      </c>
      <c r="O19" s="8">
        <f t="shared" si="12"/>
        <v>0.85648184200999999</v>
      </c>
      <c r="P19" s="8">
        <f t="shared" si="13"/>
        <v>7.0528915304500001E-6</v>
      </c>
      <c r="Q19" s="8">
        <f t="shared" si="14"/>
        <v>0.82466431389200001</v>
      </c>
      <c r="R19" s="8">
        <f t="shared" si="15"/>
        <v>1.12131030823</v>
      </c>
      <c r="S19" s="8">
        <f t="shared" si="16"/>
        <v>1.1342323054600001</v>
      </c>
      <c r="T19" s="8">
        <f t="shared" si="17"/>
        <v>1.0447138357200001</v>
      </c>
      <c r="W19" s="7" t="s">
        <v>1322</v>
      </c>
      <c r="X19" s="7" t="s">
        <v>116</v>
      </c>
      <c r="Y19" s="8">
        <v>1.7906929002199999E-2</v>
      </c>
      <c r="Z19" s="8">
        <v>3.3917879476599998E-3</v>
      </c>
      <c r="AA19" s="8">
        <v>0.100011591281</v>
      </c>
      <c r="AB19" s="8">
        <v>1.0815418208400001E-2</v>
      </c>
      <c r="AC19" s="8">
        <v>2.82273244798E-3</v>
      </c>
      <c r="AD19" s="8">
        <v>0.120594154806</v>
      </c>
      <c r="AE19" s="8">
        <v>4.9725656527800002E-3</v>
      </c>
      <c r="AF19" s="8">
        <v>1.1484436646600001E-3</v>
      </c>
      <c r="AG19" s="8">
        <v>3.8592826399899999E-2</v>
      </c>
      <c r="AH19" s="8">
        <v>9.6207714085999995E-3</v>
      </c>
      <c r="AI19" s="8">
        <v>1.89654353468E-3</v>
      </c>
      <c r="AJ19" s="8">
        <v>7.0175466988700003E-2</v>
      </c>
      <c r="AK19" s="8">
        <v>0.85648184200999999</v>
      </c>
      <c r="AL19" s="8">
        <v>7.0528915304500001E-6</v>
      </c>
      <c r="AM19" s="8">
        <v>0.82466431389200001</v>
      </c>
      <c r="AN19" s="8">
        <v>1.12131030823</v>
      </c>
      <c r="AO19" s="8">
        <v>1.1342323054600001</v>
      </c>
      <c r="AP19" s="8">
        <v>1.0447138357200001</v>
      </c>
      <c r="AS19" s="7">
        <v>115310</v>
      </c>
      <c r="AT19" s="7" t="s">
        <v>116</v>
      </c>
      <c r="AU19" s="8">
        <v>2.5478136178479674E-2</v>
      </c>
      <c r="AV19" s="8">
        <v>6.0302583431823239E-3</v>
      </c>
      <c r="AW19" s="8">
        <v>0.22326018711872089</v>
      </c>
      <c r="AX19" s="8">
        <v>3.7419819364243544E-3</v>
      </c>
      <c r="AY19" s="8">
        <v>1.3125637601995323E-3</v>
      </c>
      <c r="AZ19" s="8">
        <v>6.3149410193343539E-2</v>
      </c>
      <c r="BA19" s="8">
        <v>7.2635725519604854E-3</v>
      </c>
      <c r="BB19" s="8">
        <v>2.4490365762278063E-3</v>
      </c>
      <c r="BC19" s="8">
        <v>9.602396349625647E-2</v>
      </c>
      <c r="BD19" s="8">
        <v>1.6442495866369197E-2</v>
      </c>
      <c r="BE19" s="8">
        <v>3.7832626737525805E-3</v>
      </c>
      <c r="BF19" s="8">
        <v>0.15346722648801286</v>
      </c>
      <c r="BG19" s="8">
        <v>0.78741072571886994</v>
      </c>
      <c r="BH19" s="8">
        <v>3.1946156753313877E-5</v>
      </c>
      <c r="BI19" s="8">
        <v>0.75815912728780699</v>
      </c>
      <c r="BJ19" s="8">
        <v>1.2547685816403222</v>
      </c>
      <c r="BK19" s="8">
        <v>0.98755879459983853</v>
      </c>
      <c r="BL19" s="8">
        <v>1.0250914113343546</v>
      </c>
    </row>
    <row r="20" spans="1:64" x14ac:dyDescent="0.3">
      <c r="A20" s="7">
        <v>211120</v>
      </c>
      <c r="B20" s="7" t="s">
        <v>117</v>
      </c>
      <c r="C20" s="8">
        <f t="shared" si="0"/>
        <v>0.112254525119</v>
      </c>
      <c r="D20" s="8">
        <f t="shared" si="1"/>
        <v>1.50086591769E-2</v>
      </c>
      <c r="E20" s="8">
        <f t="shared" si="2"/>
        <v>0.13665412770900001</v>
      </c>
      <c r="F20" s="8">
        <f t="shared" si="3"/>
        <v>0.241288540952</v>
      </c>
      <c r="G20" s="8">
        <f t="shared" si="4"/>
        <v>5.3010326187400002E-2</v>
      </c>
      <c r="H20" s="8">
        <f t="shared" si="5"/>
        <v>0.212221894178</v>
      </c>
      <c r="I20" s="8">
        <f t="shared" si="6"/>
        <v>0.30850452920499999</v>
      </c>
      <c r="J20" s="8">
        <f t="shared" si="7"/>
        <v>6.0830172244899998E-2</v>
      </c>
      <c r="K20" s="8">
        <f t="shared" si="8"/>
        <v>0.25363147439299999</v>
      </c>
      <c r="L20" s="8">
        <f t="shared" si="9"/>
        <v>0.11977900641100001</v>
      </c>
      <c r="M20" s="8">
        <f t="shared" si="10"/>
        <v>1.49901535101E-2</v>
      </c>
      <c r="N20" s="8">
        <f t="shared" si="11"/>
        <v>0.19306429755999999</v>
      </c>
      <c r="O20" s="8">
        <f t="shared" si="12"/>
        <v>0.53543004241600001</v>
      </c>
      <c r="P20" s="8">
        <f t="shared" si="13"/>
        <v>1.48337553972E-6</v>
      </c>
      <c r="Q20" s="8">
        <f t="shared" si="14"/>
        <v>6.2108883697600002E-2</v>
      </c>
      <c r="R20" s="8">
        <f t="shared" si="15"/>
        <v>1.263917312</v>
      </c>
      <c r="S20" s="8">
        <f t="shared" si="16"/>
        <v>1.50652076132</v>
      </c>
      <c r="T20" s="8">
        <f t="shared" si="17"/>
        <v>1.62296617584</v>
      </c>
      <c r="W20" s="7" t="s">
        <v>1323</v>
      </c>
      <c r="X20" s="7" t="s">
        <v>117</v>
      </c>
      <c r="Y20" s="8">
        <v>0.112254525119</v>
      </c>
      <c r="Z20" s="8">
        <v>1.50086591769E-2</v>
      </c>
      <c r="AA20" s="8">
        <v>0.13665412770900001</v>
      </c>
      <c r="AB20" s="8">
        <v>0.241288540952</v>
      </c>
      <c r="AC20" s="8">
        <v>5.3010326187400002E-2</v>
      </c>
      <c r="AD20" s="8">
        <v>0.212221894178</v>
      </c>
      <c r="AE20" s="8">
        <v>0.30850452920499999</v>
      </c>
      <c r="AF20" s="8">
        <v>6.0830172244899998E-2</v>
      </c>
      <c r="AG20" s="8">
        <v>0.25363147439299999</v>
      </c>
      <c r="AH20" s="8">
        <v>0.11977900641100001</v>
      </c>
      <c r="AI20" s="8">
        <v>1.49901535101E-2</v>
      </c>
      <c r="AJ20" s="8">
        <v>0.19306429755999999</v>
      </c>
      <c r="AK20" s="8">
        <v>0.53543004241600001</v>
      </c>
      <c r="AL20" s="8">
        <v>1.48337553972E-6</v>
      </c>
      <c r="AM20" s="8">
        <v>6.2108883697600002E-2</v>
      </c>
      <c r="AN20" s="8">
        <v>1.263917312</v>
      </c>
      <c r="AO20" s="8">
        <v>1.50652076132</v>
      </c>
      <c r="AP20" s="8">
        <v>1.62296617584</v>
      </c>
      <c r="AS20" s="7">
        <v>211120</v>
      </c>
      <c r="AT20" s="7" t="s">
        <v>117</v>
      </c>
      <c r="AU20" s="8">
        <v>0.10116068742480161</v>
      </c>
      <c r="AV20" s="8">
        <v>2.2001053062254996E-2</v>
      </c>
      <c r="AW20" s="8">
        <v>0.24650832908204842</v>
      </c>
      <c r="AX20" s="8">
        <v>0.24288185927861952</v>
      </c>
      <c r="AY20" s="8">
        <v>7.4765724186491134E-2</v>
      </c>
      <c r="AZ20" s="8">
        <v>0.54404058529412724</v>
      </c>
      <c r="BA20" s="8">
        <v>0.4370388694141451</v>
      </c>
      <c r="BB20" s="8">
        <v>0.11388373431116453</v>
      </c>
      <c r="BC20" s="8">
        <v>0.92621953565522586</v>
      </c>
      <c r="BD20" s="8">
        <v>0.10938808338624838</v>
      </c>
      <c r="BE20" s="8">
        <v>2.2324488458290645E-2</v>
      </c>
      <c r="BF20" s="8">
        <v>0.29973371200267745</v>
      </c>
      <c r="BG20" s="8">
        <v>0.50088616871174163</v>
      </c>
      <c r="BH20" s="8">
        <v>2.9912801486881923E-6</v>
      </c>
      <c r="BI20" s="8">
        <v>5.8101858942916064E-2</v>
      </c>
      <c r="BJ20" s="8">
        <v>1.3696700695690327</v>
      </c>
      <c r="BK20" s="8">
        <v>1.797172039726936</v>
      </c>
      <c r="BL20" s="8">
        <v>2.4126260103485482</v>
      </c>
    </row>
    <row r="21" spans="1:64" x14ac:dyDescent="0.3">
      <c r="A21" s="7">
        <v>211130</v>
      </c>
      <c r="B21" s="7" t="s">
        <v>118</v>
      </c>
      <c r="C21" s="8">
        <f t="shared" si="0"/>
        <v>0.11220024307699999</v>
      </c>
      <c r="D21" s="8">
        <f t="shared" si="1"/>
        <v>1.49994093281E-2</v>
      </c>
      <c r="E21" s="8">
        <f t="shared" si="2"/>
        <v>0.136796440292</v>
      </c>
      <c r="F21" s="8">
        <f t="shared" si="3"/>
        <v>0.21549407996</v>
      </c>
      <c r="G21" s="8">
        <f t="shared" si="4"/>
        <v>4.7371903244299997E-2</v>
      </c>
      <c r="H21" s="8">
        <f t="shared" si="5"/>
        <v>0.18938714762100001</v>
      </c>
      <c r="I21" s="8">
        <f t="shared" si="6"/>
        <v>0.30315582195899998</v>
      </c>
      <c r="J21" s="8">
        <f t="shared" si="7"/>
        <v>5.9772061869399998E-2</v>
      </c>
      <c r="K21" s="8">
        <f t="shared" si="8"/>
        <v>0.24814480640200001</v>
      </c>
      <c r="L21" s="8">
        <f t="shared" si="9"/>
        <v>0.119765372725</v>
      </c>
      <c r="M21" s="8">
        <f t="shared" si="10"/>
        <v>1.4986765788300001E-2</v>
      </c>
      <c r="N21" s="8">
        <f t="shared" si="11"/>
        <v>0.19352910605099999</v>
      </c>
      <c r="O21" s="8">
        <f t="shared" si="12"/>
        <v>0.53523874373000002</v>
      </c>
      <c r="P21" s="8">
        <f t="shared" si="13"/>
        <v>1.65897599372E-6</v>
      </c>
      <c r="Q21" s="8">
        <f t="shared" si="14"/>
        <v>6.3170223758499996E-2</v>
      </c>
      <c r="R21" s="8">
        <f t="shared" si="15"/>
        <v>1.2639960927</v>
      </c>
      <c r="S21" s="8">
        <f t="shared" si="16"/>
        <v>1.45225313083</v>
      </c>
      <c r="T21" s="8">
        <f t="shared" si="17"/>
        <v>1.6110726902300001</v>
      </c>
      <c r="W21" s="7" t="s">
        <v>1324</v>
      </c>
      <c r="X21" s="7" t="s">
        <v>118</v>
      </c>
      <c r="Y21" s="8">
        <v>0.11220024307699999</v>
      </c>
      <c r="Z21" s="8">
        <v>1.49994093281E-2</v>
      </c>
      <c r="AA21" s="8">
        <v>0.136796440292</v>
      </c>
      <c r="AB21" s="8">
        <v>0.21549407996</v>
      </c>
      <c r="AC21" s="8">
        <v>4.7371903244299997E-2</v>
      </c>
      <c r="AD21" s="8">
        <v>0.18938714762100001</v>
      </c>
      <c r="AE21" s="8">
        <v>0.30315582195899998</v>
      </c>
      <c r="AF21" s="8">
        <v>5.9772061869399998E-2</v>
      </c>
      <c r="AG21" s="8">
        <v>0.24814480640200001</v>
      </c>
      <c r="AH21" s="8">
        <v>0.119765372725</v>
      </c>
      <c r="AI21" s="8">
        <v>1.4986765788300001E-2</v>
      </c>
      <c r="AJ21" s="8">
        <v>0.19352910605099999</v>
      </c>
      <c r="AK21" s="8">
        <v>0.53523874373000002</v>
      </c>
      <c r="AL21" s="8">
        <v>1.65897599372E-6</v>
      </c>
      <c r="AM21" s="8">
        <v>6.3170223758499996E-2</v>
      </c>
      <c r="AN21" s="8">
        <v>1.2639960927</v>
      </c>
      <c r="AO21" s="8">
        <v>1.45225313083</v>
      </c>
      <c r="AP21" s="8">
        <v>1.6110726902300001</v>
      </c>
      <c r="AS21" s="7">
        <v>211130</v>
      </c>
      <c r="AT21" s="7" t="s">
        <v>118</v>
      </c>
      <c r="AU21" s="8">
        <v>9.3998279588864489E-2</v>
      </c>
      <c r="AV21" s="8">
        <v>2.0877330885771293E-2</v>
      </c>
      <c r="AW21" s="8">
        <v>0.22299409957275806</v>
      </c>
      <c r="AX21" s="8">
        <v>0.25210573770247996</v>
      </c>
      <c r="AY21" s="8">
        <v>7.6896016959192889E-2</v>
      </c>
      <c r="AZ21" s="8">
        <v>0.54175210751120662</v>
      </c>
      <c r="BA21" s="8">
        <v>0.39799134532548375</v>
      </c>
      <c r="BB21" s="8">
        <v>0.10632285461694034</v>
      </c>
      <c r="BC21" s="8">
        <v>0.83177481136330644</v>
      </c>
      <c r="BD21" s="8">
        <v>0.10149099972222421</v>
      </c>
      <c r="BE21" s="8">
        <v>2.1218455597726445E-2</v>
      </c>
      <c r="BF21" s="8">
        <v>0.27108157534896776</v>
      </c>
      <c r="BG21" s="8">
        <v>0.44890991409612963</v>
      </c>
      <c r="BH21" s="8">
        <v>9.2379893556235627E-6</v>
      </c>
      <c r="BI21" s="8">
        <v>5.2981477991000017E-2</v>
      </c>
      <c r="BJ21" s="8">
        <v>1.3378697100474195</v>
      </c>
      <c r="BK21" s="8">
        <v>1.709463539592097</v>
      </c>
      <c r="BL21" s="8">
        <v>2.1747986887254847</v>
      </c>
    </row>
    <row r="22" spans="1:64" x14ac:dyDescent="0.3">
      <c r="A22" s="7">
        <v>212114</v>
      </c>
      <c r="B22" s="7" t="s">
        <v>1197</v>
      </c>
      <c r="C22" s="8">
        <f t="shared" si="0"/>
        <v>1.8429033025645161E-3</v>
      </c>
      <c r="D22" s="8">
        <f t="shared" si="1"/>
        <v>6.1912566053709669E-4</v>
      </c>
      <c r="E22" s="8">
        <f t="shared" si="2"/>
        <v>3.7554665350161289E-3</v>
      </c>
      <c r="F22" s="8">
        <f t="shared" si="3"/>
        <v>6.9211583974516126E-3</v>
      </c>
      <c r="G22" s="8">
        <f t="shared" si="4"/>
        <v>3.4247399372258065E-3</v>
      </c>
      <c r="H22" s="8">
        <f t="shared" si="5"/>
        <v>1.6611846152419354E-2</v>
      </c>
      <c r="I22" s="8">
        <f t="shared" si="6"/>
        <v>4.8979212611451614E-3</v>
      </c>
      <c r="J22" s="8">
        <f t="shared" si="7"/>
        <v>1.7948117856774193E-3</v>
      </c>
      <c r="K22" s="8">
        <f t="shared" si="8"/>
        <v>7.5276212619999998E-3</v>
      </c>
      <c r="L22" s="8">
        <f t="shared" si="9"/>
        <v>1.8844949014838711E-3</v>
      </c>
      <c r="M22" s="8">
        <f t="shared" si="10"/>
        <v>6.132274055193549E-4</v>
      </c>
      <c r="N22" s="8">
        <f t="shared" si="11"/>
        <v>3.7883298448387094E-3</v>
      </c>
      <c r="O22" s="8">
        <f t="shared" si="12"/>
        <v>9.6671491536774196E-3</v>
      </c>
      <c r="P22" s="8">
        <f t="shared" si="13"/>
        <v>7.4290984399677424E-9</v>
      </c>
      <c r="Q22" s="8">
        <f t="shared" si="14"/>
        <v>2.0579874713709677E-3</v>
      </c>
      <c r="R22" s="8">
        <f t="shared" si="15"/>
        <v>1</v>
      </c>
      <c r="S22" s="8">
        <f t="shared" si="16"/>
        <v>4.3086776745161287E-2</v>
      </c>
      <c r="T22" s="8">
        <f t="shared" si="17"/>
        <v>3.0349386566935484E-2</v>
      </c>
      <c r="W22" s="7" t="s">
        <v>1325</v>
      </c>
      <c r="X22" s="7" t="s">
        <v>1197</v>
      </c>
      <c r="Y22" s="8">
        <v>0</v>
      </c>
      <c r="Z22" s="8">
        <v>0</v>
      </c>
      <c r="AA22" s="8">
        <v>0</v>
      </c>
      <c r="AB22" s="8">
        <v>0</v>
      </c>
      <c r="AC22" s="8">
        <v>0</v>
      </c>
      <c r="AD22" s="8">
        <v>0</v>
      </c>
      <c r="AE22" s="8">
        <v>0</v>
      </c>
      <c r="AF22" s="8">
        <v>0</v>
      </c>
      <c r="AG22" s="8">
        <v>0</v>
      </c>
      <c r="AH22" s="8">
        <v>0</v>
      </c>
      <c r="AI22" s="8">
        <v>0</v>
      </c>
      <c r="AJ22" s="8">
        <v>0</v>
      </c>
      <c r="AK22" s="8">
        <v>0</v>
      </c>
      <c r="AL22" s="8">
        <v>0</v>
      </c>
      <c r="AM22" s="8">
        <v>0</v>
      </c>
      <c r="AN22" s="8">
        <v>1</v>
      </c>
      <c r="AO22" s="8">
        <v>0</v>
      </c>
      <c r="AP22" s="8">
        <v>0</v>
      </c>
      <c r="AS22" s="7">
        <v>212114</v>
      </c>
      <c r="AT22" s="7" t="s">
        <v>1197</v>
      </c>
      <c r="AU22" s="8">
        <v>1.8429033025645161E-3</v>
      </c>
      <c r="AV22" s="8">
        <v>6.1912566053709669E-4</v>
      </c>
      <c r="AW22" s="8">
        <v>3.7554665350161289E-3</v>
      </c>
      <c r="AX22" s="8">
        <v>6.9211583974516126E-3</v>
      </c>
      <c r="AY22" s="8">
        <v>3.4247399372258065E-3</v>
      </c>
      <c r="AZ22" s="8">
        <v>1.6611846152419354E-2</v>
      </c>
      <c r="BA22" s="8">
        <v>4.8979212611451614E-3</v>
      </c>
      <c r="BB22" s="8">
        <v>1.7948117856774193E-3</v>
      </c>
      <c r="BC22" s="8">
        <v>7.5276212619999998E-3</v>
      </c>
      <c r="BD22" s="8">
        <v>1.8844949014838711E-3</v>
      </c>
      <c r="BE22" s="8">
        <v>6.132274055193549E-4</v>
      </c>
      <c r="BF22" s="8">
        <v>3.7883298448387094E-3</v>
      </c>
      <c r="BG22" s="8">
        <v>9.6671491536774196E-3</v>
      </c>
      <c r="BH22" s="8">
        <v>7.4290984399677424E-9</v>
      </c>
      <c r="BI22" s="8">
        <v>2.0579874713709677E-3</v>
      </c>
      <c r="BJ22" s="8">
        <v>1.0062174954980645</v>
      </c>
      <c r="BK22" s="8">
        <v>4.3086776745161287E-2</v>
      </c>
      <c r="BL22" s="8">
        <v>3.0349386566935484E-2</v>
      </c>
    </row>
    <row r="23" spans="1:64" x14ac:dyDescent="0.3">
      <c r="A23" s="7">
        <v>212115</v>
      </c>
      <c r="B23" s="7" t="s">
        <v>1198</v>
      </c>
      <c r="C23" s="8">
        <f t="shared" si="0"/>
        <v>1.6850191852766132E-2</v>
      </c>
      <c r="D23" s="8">
        <f t="shared" si="1"/>
        <v>3.5753831619441939E-3</v>
      </c>
      <c r="E23" s="8">
        <f t="shared" si="2"/>
        <v>5.9300449822451612E-2</v>
      </c>
      <c r="F23" s="8">
        <f t="shared" si="3"/>
        <v>4.8990707267398386E-3</v>
      </c>
      <c r="G23" s="8">
        <f t="shared" si="4"/>
        <v>1.4577019565084192E-3</v>
      </c>
      <c r="H23" s="8">
        <f t="shared" si="5"/>
        <v>1.256701089015645E-2</v>
      </c>
      <c r="I23" s="8">
        <f t="shared" si="6"/>
        <v>3.7746739547372579E-2</v>
      </c>
      <c r="J23" s="8">
        <f t="shared" si="7"/>
        <v>9.95400294471613E-3</v>
      </c>
      <c r="K23" s="8">
        <f t="shared" si="8"/>
        <v>0.10778709133785483</v>
      </c>
      <c r="L23" s="8">
        <f t="shared" si="9"/>
        <v>1.6323603371212903E-2</v>
      </c>
      <c r="M23" s="8">
        <f t="shared" si="10"/>
        <v>3.3926390760046772E-3</v>
      </c>
      <c r="N23" s="8">
        <f t="shared" si="11"/>
        <v>6.4529366887419351E-2</v>
      </c>
      <c r="O23" s="8">
        <f t="shared" si="12"/>
        <v>0.12565262141837094</v>
      </c>
      <c r="P23" s="8">
        <f t="shared" si="13"/>
        <v>9.5221617439179058E-6</v>
      </c>
      <c r="Q23" s="8">
        <f t="shared" si="14"/>
        <v>2.6854976835951613E-2</v>
      </c>
      <c r="R23" s="8">
        <f t="shared" si="15"/>
        <v>1</v>
      </c>
      <c r="S23" s="8">
        <f t="shared" si="16"/>
        <v>0.22860120292822583</v>
      </c>
      <c r="T23" s="8">
        <f t="shared" si="17"/>
        <v>0.36516525318499993</v>
      </c>
      <c r="W23" s="7" t="s">
        <v>1326</v>
      </c>
      <c r="X23" s="7" t="s">
        <v>1198</v>
      </c>
      <c r="Y23" s="8">
        <v>0</v>
      </c>
      <c r="Z23" s="8">
        <v>0</v>
      </c>
      <c r="AA23" s="8">
        <v>0</v>
      </c>
      <c r="AB23" s="8">
        <v>0</v>
      </c>
      <c r="AC23" s="8">
        <v>0</v>
      </c>
      <c r="AD23" s="8">
        <v>0</v>
      </c>
      <c r="AE23" s="8">
        <v>0</v>
      </c>
      <c r="AF23" s="8">
        <v>0</v>
      </c>
      <c r="AG23" s="8">
        <v>0</v>
      </c>
      <c r="AH23" s="8">
        <v>0</v>
      </c>
      <c r="AI23" s="8">
        <v>0</v>
      </c>
      <c r="AJ23" s="8">
        <v>0</v>
      </c>
      <c r="AK23" s="8">
        <v>0</v>
      </c>
      <c r="AL23" s="8">
        <v>0</v>
      </c>
      <c r="AM23" s="8">
        <v>0</v>
      </c>
      <c r="AN23" s="8">
        <v>1</v>
      </c>
      <c r="AO23" s="8">
        <v>0</v>
      </c>
      <c r="AP23" s="8">
        <v>0</v>
      </c>
      <c r="AS23" s="7">
        <v>212115</v>
      </c>
      <c r="AT23" s="7" t="s">
        <v>1198</v>
      </c>
      <c r="AU23" s="8">
        <v>1.6850191852766132E-2</v>
      </c>
      <c r="AV23" s="8">
        <v>3.5753831619441939E-3</v>
      </c>
      <c r="AW23" s="8">
        <v>5.9300449822451612E-2</v>
      </c>
      <c r="AX23" s="8">
        <v>4.8990707267398386E-3</v>
      </c>
      <c r="AY23" s="8">
        <v>1.4577019565084192E-3</v>
      </c>
      <c r="AZ23" s="8">
        <v>1.256701089015645E-2</v>
      </c>
      <c r="BA23" s="8">
        <v>3.7746739547372579E-2</v>
      </c>
      <c r="BB23" s="8">
        <v>9.95400294471613E-3</v>
      </c>
      <c r="BC23" s="8">
        <v>0.10778709133785483</v>
      </c>
      <c r="BD23" s="8">
        <v>1.6323603371212903E-2</v>
      </c>
      <c r="BE23" s="8">
        <v>3.3926390760046772E-3</v>
      </c>
      <c r="BF23" s="8">
        <v>6.4529366887419351E-2</v>
      </c>
      <c r="BG23" s="8">
        <v>0.12565262141837094</v>
      </c>
      <c r="BH23" s="8">
        <v>9.5221617439179058E-6</v>
      </c>
      <c r="BI23" s="8">
        <v>2.6854976835951613E-2</v>
      </c>
      <c r="BJ23" s="8">
        <v>1.079726024837258</v>
      </c>
      <c r="BK23" s="8">
        <v>0.22860120292822583</v>
      </c>
      <c r="BL23" s="8">
        <v>0.36516525318499993</v>
      </c>
    </row>
    <row r="24" spans="1:64" x14ac:dyDescent="0.3">
      <c r="A24" s="7">
        <v>212210</v>
      </c>
      <c r="B24" s="7" t="s">
        <v>119</v>
      </c>
      <c r="C24" s="8">
        <f t="shared" si="0"/>
        <v>0</v>
      </c>
      <c r="D24" s="8">
        <f t="shared" si="1"/>
        <v>0</v>
      </c>
      <c r="E24" s="8">
        <f t="shared" si="2"/>
        <v>0</v>
      </c>
      <c r="F24" s="8">
        <f t="shared" si="3"/>
        <v>0</v>
      </c>
      <c r="G24" s="8">
        <f t="shared" si="4"/>
        <v>0</v>
      </c>
      <c r="H24" s="8">
        <f t="shared" si="5"/>
        <v>0</v>
      </c>
      <c r="I24" s="8">
        <f t="shared" si="6"/>
        <v>0</v>
      </c>
      <c r="J24" s="8">
        <f t="shared" si="7"/>
        <v>0</v>
      </c>
      <c r="K24" s="8">
        <f t="shared" si="8"/>
        <v>0</v>
      </c>
      <c r="L24" s="8">
        <f t="shared" si="9"/>
        <v>0</v>
      </c>
      <c r="M24" s="8">
        <f t="shared" si="10"/>
        <v>0</v>
      </c>
      <c r="N24" s="8">
        <f t="shared" si="11"/>
        <v>0</v>
      </c>
      <c r="O24" s="8">
        <f t="shared" si="12"/>
        <v>0</v>
      </c>
      <c r="P24" s="8">
        <f t="shared" si="13"/>
        <v>0</v>
      </c>
      <c r="Q24" s="8">
        <f t="shared" si="14"/>
        <v>0</v>
      </c>
      <c r="R24" s="8">
        <f t="shared" si="15"/>
        <v>1</v>
      </c>
      <c r="S24" s="8">
        <f t="shared" si="16"/>
        <v>0</v>
      </c>
      <c r="T24" s="8">
        <f t="shared" si="17"/>
        <v>0</v>
      </c>
      <c r="W24" s="7" t="s">
        <v>1327</v>
      </c>
      <c r="X24" s="7" t="s">
        <v>119</v>
      </c>
      <c r="Y24" s="8">
        <v>0</v>
      </c>
      <c r="Z24" s="8">
        <v>0</v>
      </c>
      <c r="AA24" s="8">
        <v>0</v>
      </c>
      <c r="AB24" s="8">
        <v>0</v>
      </c>
      <c r="AC24" s="8">
        <v>0</v>
      </c>
      <c r="AD24" s="8">
        <v>0</v>
      </c>
      <c r="AE24" s="8">
        <v>0</v>
      </c>
      <c r="AF24" s="8">
        <v>0</v>
      </c>
      <c r="AG24" s="8">
        <v>0</v>
      </c>
      <c r="AH24" s="8">
        <v>0</v>
      </c>
      <c r="AI24" s="8">
        <v>0</v>
      </c>
      <c r="AJ24" s="8">
        <v>0</v>
      </c>
      <c r="AK24" s="8">
        <v>0</v>
      </c>
      <c r="AL24" s="8">
        <v>0</v>
      </c>
      <c r="AM24" s="8">
        <v>0</v>
      </c>
      <c r="AN24" s="8">
        <v>1</v>
      </c>
      <c r="AO24" s="8">
        <v>0</v>
      </c>
      <c r="AP24" s="8">
        <v>0</v>
      </c>
      <c r="AS24" s="7">
        <v>212210</v>
      </c>
      <c r="AT24" s="7" t="s">
        <v>119</v>
      </c>
      <c r="AU24" s="8">
        <v>0</v>
      </c>
      <c r="AV24" s="8">
        <v>0</v>
      </c>
      <c r="AW24" s="8">
        <v>0</v>
      </c>
      <c r="AX24" s="8">
        <v>0</v>
      </c>
      <c r="AY24" s="8">
        <v>0</v>
      </c>
      <c r="AZ24" s="8">
        <v>0</v>
      </c>
      <c r="BA24" s="8">
        <v>0</v>
      </c>
      <c r="BB24" s="8">
        <v>0</v>
      </c>
      <c r="BC24" s="8">
        <v>0</v>
      </c>
      <c r="BD24" s="8">
        <v>0</v>
      </c>
      <c r="BE24" s="8">
        <v>0</v>
      </c>
      <c r="BF24" s="8">
        <v>0</v>
      </c>
      <c r="BG24" s="8">
        <v>0</v>
      </c>
      <c r="BH24" s="8">
        <v>0</v>
      </c>
      <c r="BI24" s="8">
        <v>0</v>
      </c>
      <c r="BJ24" s="8">
        <v>1</v>
      </c>
      <c r="BK24" s="8">
        <v>0</v>
      </c>
      <c r="BL24" s="8">
        <v>0</v>
      </c>
    </row>
    <row r="25" spans="1:64" x14ac:dyDescent="0.3">
      <c r="A25" s="7">
        <v>212220</v>
      </c>
      <c r="B25" s="7" t="s">
        <v>1199</v>
      </c>
      <c r="C25" s="8">
        <f t="shared" si="0"/>
        <v>3.3634584105108063E-2</v>
      </c>
      <c r="D25" s="8">
        <f t="shared" si="1"/>
        <v>7.9403548247764522E-3</v>
      </c>
      <c r="E25" s="8">
        <f t="shared" si="2"/>
        <v>8.6928643879241943E-2</v>
      </c>
      <c r="F25" s="8">
        <f t="shared" si="3"/>
        <v>2.7101870260843548E-2</v>
      </c>
      <c r="G25" s="8">
        <f t="shared" si="4"/>
        <v>9.1615634505767748E-3</v>
      </c>
      <c r="H25" s="8">
        <f t="shared" si="5"/>
        <v>6.219608976983549E-2</v>
      </c>
      <c r="I25" s="8">
        <f t="shared" si="6"/>
        <v>6.7399768760741927E-2</v>
      </c>
      <c r="J25" s="8">
        <f t="shared" si="7"/>
        <v>1.9836153733724195E-2</v>
      </c>
      <c r="K25" s="8">
        <f t="shared" si="8"/>
        <v>0.15698930431340322</v>
      </c>
      <c r="L25" s="8">
        <f t="shared" si="9"/>
        <v>3.4030444861383874E-2</v>
      </c>
      <c r="M25" s="8">
        <f t="shared" si="10"/>
        <v>7.6517578995641926E-3</v>
      </c>
      <c r="N25" s="8">
        <f t="shared" si="11"/>
        <v>0.1019000645833226</v>
      </c>
      <c r="O25" s="8">
        <f t="shared" si="12"/>
        <v>0.17135304150095163</v>
      </c>
      <c r="P25" s="8">
        <f t="shared" si="13"/>
        <v>2.0985348533112901E-6</v>
      </c>
      <c r="Q25" s="8">
        <f t="shared" si="14"/>
        <v>4.016868790732258E-2</v>
      </c>
      <c r="R25" s="8">
        <f t="shared" si="15"/>
        <v>1</v>
      </c>
      <c r="S25" s="8">
        <f t="shared" si="16"/>
        <v>0.40491113638451609</v>
      </c>
      <c r="T25" s="8">
        <f t="shared" si="17"/>
        <v>0.55067683971129044</v>
      </c>
      <c r="W25" s="7" t="s">
        <v>1328</v>
      </c>
      <c r="X25" s="7" t="s">
        <v>1199</v>
      </c>
      <c r="Y25" s="8">
        <v>0</v>
      </c>
      <c r="Z25" s="8">
        <v>0</v>
      </c>
      <c r="AA25" s="8">
        <v>0</v>
      </c>
      <c r="AB25" s="8">
        <v>0</v>
      </c>
      <c r="AC25" s="8">
        <v>0</v>
      </c>
      <c r="AD25" s="8">
        <v>0</v>
      </c>
      <c r="AE25" s="8">
        <v>0</v>
      </c>
      <c r="AF25" s="8">
        <v>0</v>
      </c>
      <c r="AG25" s="8">
        <v>0</v>
      </c>
      <c r="AH25" s="8">
        <v>0</v>
      </c>
      <c r="AI25" s="8">
        <v>0</v>
      </c>
      <c r="AJ25" s="8">
        <v>0</v>
      </c>
      <c r="AK25" s="8">
        <v>0</v>
      </c>
      <c r="AL25" s="8">
        <v>0</v>
      </c>
      <c r="AM25" s="8">
        <v>0</v>
      </c>
      <c r="AN25" s="8">
        <v>1</v>
      </c>
      <c r="AO25" s="8">
        <v>0</v>
      </c>
      <c r="AP25" s="8">
        <v>0</v>
      </c>
      <c r="AS25" s="7">
        <v>212220</v>
      </c>
      <c r="AT25" s="7" t="s">
        <v>1199</v>
      </c>
      <c r="AU25" s="8">
        <v>3.3634584105108063E-2</v>
      </c>
      <c r="AV25" s="8">
        <v>7.9403548247764522E-3</v>
      </c>
      <c r="AW25" s="8">
        <v>8.6928643879241943E-2</v>
      </c>
      <c r="AX25" s="8">
        <v>2.7101870260843548E-2</v>
      </c>
      <c r="AY25" s="8">
        <v>9.1615634505767748E-3</v>
      </c>
      <c r="AZ25" s="8">
        <v>6.219608976983549E-2</v>
      </c>
      <c r="BA25" s="8">
        <v>6.7399768760741927E-2</v>
      </c>
      <c r="BB25" s="8">
        <v>1.9836153733724195E-2</v>
      </c>
      <c r="BC25" s="8">
        <v>0.15698930431340322</v>
      </c>
      <c r="BD25" s="8">
        <v>3.4030444861383874E-2</v>
      </c>
      <c r="BE25" s="8">
        <v>7.6517578995641926E-3</v>
      </c>
      <c r="BF25" s="8">
        <v>0.1019000645833226</v>
      </c>
      <c r="BG25" s="8">
        <v>0.17135304150095163</v>
      </c>
      <c r="BH25" s="8">
        <v>2.0985348533112901E-6</v>
      </c>
      <c r="BI25" s="8">
        <v>4.016868790732258E-2</v>
      </c>
      <c r="BJ25" s="8">
        <v>1.128503582809355</v>
      </c>
      <c r="BK25" s="8">
        <v>0.40491113638451609</v>
      </c>
      <c r="BL25" s="8">
        <v>0.55067683971129044</v>
      </c>
    </row>
    <row r="26" spans="1:64" x14ac:dyDescent="0.3">
      <c r="A26" s="7">
        <v>212230</v>
      </c>
      <c r="B26" s="7" t="s">
        <v>120</v>
      </c>
      <c r="C26" s="8">
        <f t="shared" si="0"/>
        <v>1.011150198407903E-2</v>
      </c>
      <c r="D26" s="8">
        <f t="shared" si="1"/>
        <v>2.055336771382258E-3</v>
      </c>
      <c r="E26" s="8">
        <f t="shared" si="2"/>
        <v>2.6739597242967744E-2</v>
      </c>
      <c r="F26" s="8">
        <f t="shared" si="3"/>
        <v>1.9758235177585484E-2</v>
      </c>
      <c r="G26" s="8">
        <f t="shared" si="4"/>
        <v>7.1540464266417747E-3</v>
      </c>
      <c r="H26" s="8">
        <f t="shared" si="5"/>
        <v>4.9796445241570959E-2</v>
      </c>
      <c r="I26" s="8">
        <f t="shared" si="6"/>
        <v>2.4283245294693546E-2</v>
      </c>
      <c r="J26" s="8">
        <f t="shared" si="7"/>
        <v>6.6562340200854841E-3</v>
      </c>
      <c r="K26" s="8">
        <f t="shared" si="8"/>
        <v>6.0300838083661296E-2</v>
      </c>
      <c r="L26" s="8">
        <f t="shared" si="9"/>
        <v>1.0112942857887098E-2</v>
      </c>
      <c r="M26" s="8">
        <f t="shared" si="10"/>
        <v>1.9927289227967739E-3</v>
      </c>
      <c r="N26" s="8">
        <f t="shared" si="11"/>
        <v>3.0252691841629032E-2</v>
      </c>
      <c r="O26" s="8">
        <f t="shared" si="12"/>
        <v>5.6426367779322577E-2</v>
      </c>
      <c r="P26" s="8">
        <f t="shared" si="13"/>
        <v>5.7879859640762906E-7</v>
      </c>
      <c r="Q26" s="8">
        <f t="shared" si="14"/>
        <v>9.7164325294838722E-3</v>
      </c>
      <c r="R26" s="8">
        <f t="shared" si="15"/>
        <v>1</v>
      </c>
      <c r="S26" s="8">
        <f t="shared" si="16"/>
        <v>0.17348292039419355</v>
      </c>
      <c r="T26" s="8">
        <f t="shared" si="17"/>
        <v>0.18801451094677421</v>
      </c>
      <c r="W26" s="7" t="s">
        <v>1329</v>
      </c>
      <c r="X26" s="7" t="s">
        <v>120</v>
      </c>
      <c r="Y26" s="8">
        <v>0</v>
      </c>
      <c r="Z26" s="8">
        <v>0</v>
      </c>
      <c r="AA26" s="8">
        <v>0</v>
      </c>
      <c r="AB26" s="8">
        <v>0</v>
      </c>
      <c r="AC26" s="8">
        <v>0</v>
      </c>
      <c r="AD26" s="8">
        <v>0</v>
      </c>
      <c r="AE26" s="8">
        <v>0</v>
      </c>
      <c r="AF26" s="8">
        <v>0</v>
      </c>
      <c r="AG26" s="8">
        <v>0</v>
      </c>
      <c r="AH26" s="8">
        <v>0</v>
      </c>
      <c r="AI26" s="8">
        <v>0</v>
      </c>
      <c r="AJ26" s="8">
        <v>0</v>
      </c>
      <c r="AK26" s="8">
        <v>0</v>
      </c>
      <c r="AL26" s="8">
        <v>0</v>
      </c>
      <c r="AM26" s="8">
        <v>0</v>
      </c>
      <c r="AN26" s="8">
        <v>1</v>
      </c>
      <c r="AO26" s="8">
        <v>0</v>
      </c>
      <c r="AP26" s="8">
        <v>0</v>
      </c>
      <c r="AS26" s="7">
        <v>212230</v>
      </c>
      <c r="AT26" s="7" t="s">
        <v>120</v>
      </c>
      <c r="AU26" s="8">
        <v>1.011150198407903E-2</v>
      </c>
      <c r="AV26" s="8">
        <v>2.055336771382258E-3</v>
      </c>
      <c r="AW26" s="8">
        <v>2.6739597242967744E-2</v>
      </c>
      <c r="AX26" s="8">
        <v>1.9758235177585484E-2</v>
      </c>
      <c r="AY26" s="8">
        <v>7.1540464266417747E-3</v>
      </c>
      <c r="AZ26" s="8">
        <v>4.9796445241570959E-2</v>
      </c>
      <c r="BA26" s="8">
        <v>2.4283245294693546E-2</v>
      </c>
      <c r="BB26" s="8">
        <v>6.6562340200854841E-3</v>
      </c>
      <c r="BC26" s="8">
        <v>6.0300838083661296E-2</v>
      </c>
      <c r="BD26" s="8">
        <v>1.0112942857887098E-2</v>
      </c>
      <c r="BE26" s="8">
        <v>1.9927289227967739E-3</v>
      </c>
      <c r="BF26" s="8">
        <v>3.0252691841629032E-2</v>
      </c>
      <c r="BG26" s="8">
        <v>5.6426367779322577E-2</v>
      </c>
      <c r="BH26" s="8">
        <v>5.7879859640762906E-7</v>
      </c>
      <c r="BI26" s="8">
        <v>9.7164325294838722E-3</v>
      </c>
      <c r="BJ26" s="8">
        <v>1.0389064359985483</v>
      </c>
      <c r="BK26" s="8">
        <v>0.17348292039419355</v>
      </c>
      <c r="BL26" s="8">
        <v>0.18801451094677421</v>
      </c>
    </row>
    <row r="27" spans="1:64" x14ac:dyDescent="0.3">
      <c r="A27" s="7">
        <v>212290</v>
      </c>
      <c r="B27" s="7" t="s">
        <v>1200</v>
      </c>
      <c r="C27" s="8">
        <f t="shared" si="0"/>
        <v>2.6504460052496771E-2</v>
      </c>
      <c r="D27" s="8">
        <f t="shared" si="1"/>
        <v>6.51588981242742E-3</v>
      </c>
      <c r="E27" s="8">
        <f t="shared" si="2"/>
        <v>6.7243888767145155E-2</v>
      </c>
      <c r="F27" s="8">
        <f t="shared" si="3"/>
        <v>1.2512819571459678E-2</v>
      </c>
      <c r="G27" s="8">
        <f t="shared" si="4"/>
        <v>4.4845198616232252E-3</v>
      </c>
      <c r="H27" s="8">
        <f t="shared" si="5"/>
        <v>2.8999500816308064E-2</v>
      </c>
      <c r="I27" s="8">
        <f t="shared" si="6"/>
        <v>5.4340140227177418E-2</v>
      </c>
      <c r="J27" s="8">
        <f t="shared" si="7"/>
        <v>1.7015579891687099E-2</v>
      </c>
      <c r="K27" s="8">
        <f t="shared" si="8"/>
        <v>0.12985872913451613</v>
      </c>
      <c r="L27" s="8">
        <f t="shared" si="9"/>
        <v>2.7163728085946779E-2</v>
      </c>
      <c r="M27" s="8">
        <f t="shared" si="10"/>
        <v>6.2974600687629037E-3</v>
      </c>
      <c r="N27" s="8">
        <f t="shared" si="11"/>
        <v>7.8014440186145173E-2</v>
      </c>
      <c r="O27" s="8">
        <f t="shared" si="12"/>
        <v>0.12600265483354839</v>
      </c>
      <c r="P27" s="8">
        <f t="shared" si="13"/>
        <v>2.7138445532227416E-6</v>
      </c>
      <c r="Q27" s="8">
        <f t="shared" si="14"/>
        <v>2.8216688355483875E-2</v>
      </c>
      <c r="R27" s="8">
        <f t="shared" si="15"/>
        <v>1</v>
      </c>
      <c r="S27" s="8">
        <f t="shared" si="16"/>
        <v>0.27180329186225805</v>
      </c>
      <c r="T27" s="8">
        <f t="shared" si="17"/>
        <v>0.42702090086612904</v>
      </c>
      <c r="W27" s="7" t="s">
        <v>1330</v>
      </c>
      <c r="X27" s="7" t="s">
        <v>1200</v>
      </c>
      <c r="Y27" s="8">
        <v>0</v>
      </c>
      <c r="Z27" s="8">
        <v>0</v>
      </c>
      <c r="AA27" s="8">
        <v>0</v>
      </c>
      <c r="AB27" s="8">
        <v>0</v>
      </c>
      <c r="AC27" s="8">
        <v>0</v>
      </c>
      <c r="AD27" s="8">
        <v>0</v>
      </c>
      <c r="AE27" s="8">
        <v>0</v>
      </c>
      <c r="AF27" s="8">
        <v>0</v>
      </c>
      <c r="AG27" s="8">
        <v>0</v>
      </c>
      <c r="AH27" s="8">
        <v>0</v>
      </c>
      <c r="AI27" s="8">
        <v>0</v>
      </c>
      <c r="AJ27" s="8">
        <v>0</v>
      </c>
      <c r="AK27" s="8">
        <v>0</v>
      </c>
      <c r="AL27" s="8">
        <v>0</v>
      </c>
      <c r="AM27" s="8">
        <v>0</v>
      </c>
      <c r="AN27" s="8">
        <v>1</v>
      </c>
      <c r="AO27" s="8">
        <v>0</v>
      </c>
      <c r="AP27" s="8">
        <v>0</v>
      </c>
      <c r="AS27" s="7">
        <v>212290</v>
      </c>
      <c r="AT27" s="7" t="s">
        <v>1200</v>
      </c>
      <c r="AU27" s="8">
        <v>2.6504460052496771E-2</v>
      </c>
      <c r="AV27" s="8">
        <v>6.51588981242742E-3</v>
      </c>
      <c r="AW27" s="8">
        <v>6.7243888767145155E-2</v>
      </c>
      <c r="AX27" s="8">
        <v>1.2512819571459678E-2</v>
      </c>
      <c r="AY27" s="8">
        <v>4.4845198616232252E-3</v>
      </c>
      <c r="AZ27" s="8">
        <v>2.8999500816308064E-2</v>
      </c>
      <c r="BA27" s="8">
        <v>5.4340140227177418E-2</v>
      </c>
      <c r="BB27" s="8">
        <v>1.7015579891687099E-2</v>
      </c>
      <c r="BC27" s="8">
        <v>0.12985872913451613</v>
      </c>
      <c r="BD27" s="8">
        <v>2.7163728085946779E-2</v>
      </c>
      <c r="BE27" s="8">
        <v>6.2974600687629037E-3</v>
      </c>
      <c r="BF27" s="8">
        <v>7.8014440186145173E-2</v>
      </c>
      <c r="BG27" s="8">
        <v>0.12600265483354839</v>
      </c>
      <c r="BH27" s="8">
        <v>2.7138445532227416E-6</v>
      </c>
      <c r="BI27" s="8">
        <v>2.8216688355483875E-2</v>
      </c>
      <c r="BJ27" s="8">
        <v>1.1002642386319355</v>
      </c>
      <c r="BK27" s="8">
        <v>0.27180329186225805</v>
      </c>
      <c r="BL27" s="8">
        <v>0.42702090086612904</v>
      </c>
    </row>
    <row r="28" spans="1:64" x14ac:dyDescent="0.3">
      <c r="A28" s="7">
        <v>212311</v>
      </c>
      <c r="B28" s="7" t="s">
        <v>121</v>
      </c>
      <c r="C28" s="8">
        <f t="shared" si="0"/>
        <v>6.1499591206924185E-2</v>
      </c>
      <c r="D28" s="8">
        <f t="shared" si="1"/>
        <v>1.4096117343706773E-2</v>
      </c>
      <c r="E28" s="8">
        <f t="shared" si="2"/>
        <v>0.12254256772758064</v>
      </c>
      <c r="F28" s="8">
        <f t="shared" si="3"/>
        <v>7.5108153298214506E-2</v>
      </c>
      <c r="G28" s="8">
        <f t="shared" si="4"/>
        <v>1.9776877755888388E-2</v>
      </c>
      <c r="H28" s="8">
        <f t="shared" si="5"/>
        <v>0.10814431085722742</v>
      </c>
      <c r="I28" s="8">
        <f t="shared" si="6"/>
        <v>0.11800696017161288</v>
      </c>
      <c r="J28" s="8">
        <f t="shared" si="7"/>
        <v>2.8265367189725808E-2</v>
      </c>
      <c r="K28" s="8">
        <f t="shared" si="8"/>
        <v>0.1661163944258387</v>
      </c>
      <c r="L28" s="8">
        <f t="shared" si="9"/>
        <v>6.0062801378845156E-2</v>
      </c>
      <c r="M28" s="8">
        <f t="shared" si="10"/>
        <v>1.3871136407907901E-2</v>
      </c>
      <c r="N28" s="8">
        <f t="shared" si="11"/>
        <v>0.14311037995180642</v>
      </c>
      <c r="O28" s="8">
        <f t="shared" si="12"/>
        <v>0.27336699262161301</v>
      </c>
      <c r="P28" s="8">
        <f t="shared" si="13"/>
        <v>3.6401280855216137E-6</v>
      </c>
      <c r="Q28" s="8">
        <f t="shared" si="14"/>
        <v>8.55355555001613E-2</v>
      </c>
      <c r="R28" s="8">
        <f t="shared" si="15"/>
        <v>1</v>
      </c>
      <c r="S28" s="8">
        <f t="shared" si="16"/>
        <v>0.68690030965306448</v>
      </c>
      <c r="T28" s="8">
        <f t="shared" si="17"/>
        <v>0.7962596895295162</v>
      </c>
      <c r="W28" s="7" t="s">
        <v>1331</v>
      </c>
      <c r="X28" s="7" t="s">
        <v>121</v>
      </c>
      <c r="Y28" s="8">
        <v>0</v>
      </c>
      <c r="Z28" s="8">
        <v>0</v>
      </c>
      <c r="AA28" s="8">
        <v>0</v>
      </c>
      <c r="AB28" s="8">
        <v>0</v>
      </c>
      <c r="AC28" s="8">
        <v>0</v>
      </c>
      <c r="AD28" s="8">
        <v>0</v>
      </c>
      <c r="AE28" s="8">
        <v>0</v>
      </c>
      <c r="AF28" s="8">
        <v>0</v>
      </c>
      <c r="AG28" s="8">
        <v>0</v>
      </c>
      <c r="AH28" s="8">
        <v>0</v>
      </c>
      <c r="AI28" s="8">
        <v>0</v>
      </c>
      <c r="AJ28" s="8">
        <v>0</v>
      </c>
      <c r="AK28" s="8">
        <v>0</v>
      </c>
      <c r="AL28" s="8">
        <v>0</v>
      </c>
      <c r="AM28" s="8">
        <v>0</v>
      </c>
      <c r="AN28" s="8">
        <v>1</v>
      </c>
      <c r="AO28" s="8">
        <v>0</v>
      </c>
      <c r="AP28" s="8">
        <v>0</v>
      </c>
      <c r="AS28" s="7">
        <v>212311</v>
      </c>
      <c r="AT28" s="7" t="s">
        <v>121</v>
      </c>
      <c r="AU28" s="8">
        <v>6.1499591206924185E-2</v>
      </c>
      <c r="AV28" s="8">
        <v>1.4096117343706773E-2</v>
      </c>
      <c r="AW28" s="8">
        <v>0.12254256772758064</v>
      </c>
      <c r="AX28" s="8">
        <v>7.5108153298214506E-2</v>
      </c>
      <c r="AY28" s="8">
        <v>1.9776877755888388E-2</v>
      </c>
      <c r="AZ28" s="8">
        <v>0.10814431085722742</v>
      </c>
      <c r="BA28" s="8">
        <v>0.11800696017161288</v>
      </c>
      <c r="BB28" s="8">
        <v>2.8265367189725808E-2</v>
      </c>
      <c r="BC28" s="8">
        <v>0.1661163944258387</v>
      </c>
      <c r="BD28" s="8">
        <v>6.0062801378845156E-2</v>
      </c>
      <c r="BE28" s="8">
        <v>1.3871136407907901E-2</v>
      </c>
      <c r="BF28" s="8">
        <v>0.14311037995180642</v>
      </c>
      <c r="BG28" s="8">
        <v>0.27336699262161301</v>
      </c>
      <c r="BH28" s="8">
        <v>3.6401280855216137E-6</v>
      </c>
      <c r="BI28" s="8">
        <v>8.55355555001613E-2</v>
      </c>
      <c r="BJ28" s="8">
        <v>1.1981382762780644</v>
      </c>
      <c r="BK28" s="8">
        <v>0.68690030965306448</v>
      </c>
      <c r="BL28" s="8">
        <v>0.7962596895295162</v>
      </c>
    </row>
    <row r="29" spans="1:64" x14ac:dyDescent="0.3">
      <c r="A29" s="7">
        <v>212312</v>
      </c>
      <c r="B29" s="7" t="s">
        <v>122</v>
      </c>
      <c r="C29" s="8">
        <f t="shared" si="0"/>
        <v>5.9112215585600002E-2</v>
      </c>
      <c r="D29" s="8">
        <f t="shared" si="1"/>
        <v>7.3690936639799996E-3</v>
      </c>
      <c r="E29" s="8">
        <f t="shared" si="2"/>
        <v>0.12147055292599999</v>
      </c>
      <c r="F29" s="8">
        <f t="shared" si="3"/>
        <v>5.1472376978099997E-2</v>
      </c>
      <c r="G29" s="8">
        <f t="shared" si="4"/>
        <v>6.8567794446299998E-3</v>
      </c>
      <c r="H29" s="8">
        <f t="shared" si="5"/>
        <v>4.3177407568000002E-2</v>
      </c>
      <c r="I29" s="8">
        <f t="shared" si="6"/>
        <v>9.6147171823800004E-2</v>
      </c>
      <c r="J29" s="8">
        <f t="shared" si="7"/>
        <v>1.2553748420499999E-2</v>
      </c>
      <c r="K29" s="8">
        <f t="shared" si="8"/>
        <v>8.2276205591400003E-2</v>
      </c>
      <c r="L29" s="8">
        <f t="shared" si="9"/>
        <v>5.9228448404299999E-2</v>
      </c>
      <c r="M29" s="8">
        <f t="shared" si="10"/>
        <v>6.9712427476099998E-3</v>
      </c>
      <c r="N29" s="8">
        <f t="shared" si="11"/>
        <v>0.16230279719499999</v>
      </c>
      <c r="O29" s="8">
        <f t="shared" si="12"/>
        <v>0.56655057652700003</v>
      </c>
      <c r="P29" s="8">
        <f t="shared" si="13"/>
        <v>7.6027352492400004E-6</v>
      </c>
      <c r="Q29" s="8">
        <f t="shared" si="14"/>
        <v>0.17718295123300001</v>
      </c>
      <c r="R29" s="8">
        <f t="shared" si="15"/>
        <v>1.18795186218</v>
      </c>
      <c r="S29" s="8">
        <f t="shared" si="16"/>
        <v>1.1015065639899999</v>
      </c>
      <c r="T29" s="8">
        <f t="shared" si="17"/>
        <v>1.1909771258399999</v>
      </c>
      <c r="W29" s="7" t="s">
        <v>1332</v>
      </c>
      <c r="X29" s="7" t="s">
        <v>122</v>
      </c>
      <c r="Y29" s="8">
        <v>5.9112215585600002E-2</v>
      </c>
      <c r="Z29" s="8">
        <v>7.3690936639799996E-3</v>
      </c>
      <c r="AA29" s="8">
        <v>0.12147055292599999</v>
      </c>
      <c r="AB29" s="8">
        <v>5.1472376978099997E-2</v>
      </c>
      <c r="AC29" s="8">
        <v>6.8567794446299998E-3</v>
      </c>
      <c r="AD29" s="8">
        <v>4.3177407568000002E-2</v>
      </c>
      <c r="AE29" s="8">
        <v>9.6147171823800004E-2</v>
      </c>
      <c r="AF29" s="8">
        <v>1.2553748420499999E-2</v>
      </c>
      <c r="AG29" s="8">
        <v>8.2276205591400003E-2</v>
      </c>
      <c r="AH29" s="8">
        <v>5.9228448404299999E-2</v>
      </c>
      <c r="AI29" s="8">
        <v>6.9712427476099998E-3</v>
      </c>
      <c r="AJ29" s="8">
        <v>0.16230279719499999</v>
      </c>
      <c r="AK29" s="8">
        <v>0.56655057652700003</v>
      </c>
      <c r="AL29" s="8">
        <v>7.6027352492400004E-6</v>
      </c>
      <c r="AM29" s="8">
        <v>0.17718295123300001</v>
      </c>
      <c r="AN29" s="8">
        <v>1.18795186218</v>
      </c>
      <c r="AO29" s="8">
        <v>1.1015065639899999</v>
      </c>
      <c r="AP29" s="8">
        <v>1.1909771258399999</v>
      </c>
      <c r="AS29" s="7">
        <v>212312</v>
      </c>
      <c r="AT29" s="7" t="s">
        <v>122</v>
      </c>
      <c r="AU29" s="8">
        <v>9.0350611169359676E-2</v>
      </c>
      <c r="AV29" s="8">
        <v>1.958415889551952E-2</v>
      </c>
      <c r="AW29" s="8">
        <v>0.18554666802425815</v>
      </c>
      <c r="AX29" s="8">
        <v>0.15530896732508065</v>
      </c>
      <c r="AY29" s="8">
        <v>4.1170096721055489E-2</v>
      </c>
      <c r="AZ29" s="8">
        <v>0.23171183799633396</v>
      </c>
      <c r="BA29" s="8">
        <v>0.17326431031509354</v>
      </c>
      <c r="BB29" s="8">
        <v>3.9153657385580645E-2</v>
      </c>
      <c r="BC29" s="8">
        <v>0.24619356441444359</v>
      </c>
      <c r="BD29" s="8">
        <v>8.7991738023137075E-2</v>
      </c>
      <c r="BE29" s="8">
        <v>1.9192905153230969E-2</v>
      </c>
      <c r="BF29" s="8">
        <v>0.21724923118482253</v>
      </c>
      <c r="BG29" s="8">
        <v>0.42948188865756443</v>
      </c>
      <c r="BH29" s="8">
        <v>5.137764413196613E-6</v>
      </c>
      <c r="BI29" s="8">
        <v>0.1343161081927581</v>
      </c>
      <c r="BJ29" s="8">
        <v>1.2954814380893547</v>
      </c>
      <c r="BK29" s="8">
        <v>1.1862554181714513</v>
      </c>
      <c r="BL29" s="8">
        <v>1.2166760482443548</v>
      </c>
    </row>
    <row r="30" spans="1:64" x14ac:dyDescent="0.3">
      <c r="A30" s="7">
        <v>212313</v>
      </c>
      <c r="B30" s="7" t="s">
        <v>123</v>
      </c>
      <c r="C30" s="8">
        <f t="shared" si="0"/>
        <v>2.4042353002543551E-2</v>
      </c>
      <c r="D30" s="8">
        <f t="shared" si="1"/>
        <v>5.8092969612301626E-3</v>
      </c>
      <c r="E30" s="8">
        <f t="shared" si="2"/>
        <v>4.7845872639064521E-2</v>
      </c>
      <c r="F30" s="8">
        <f t="shared" si="3"/>
        <v>2.2291197531925804E-2</v>
      </c>
      <c r="G30" s="8">
        <f t="shared" si="4"/>
        <v>6.1786783842659688E-3</v>
      </c>
      <c r="H30" s="8">
        <f t="shared" si="5"/>
        <v>3.0290584249046772E-2</v>
      </c>
      <c r="I30" s="8">
        <f t="shared" si="6"/>
        <v>4.5055166941129036E-2</v>
      </c>
      <c r="J30" s="8">
        <f t="shared" si="7"/>
        <v>1.1442496255793548E-2</v>
      </c>
      <c r="K30" s="8">
        <f t="shared" si="8"/>
        <v>6.1944328605774188E-2</v>
      </c>
      <c r="L30" s="8">
        <f t="shared" si="9"/>
        <v>2.3437028374027419E-2</v>
      </c>
      <c r="M30" s="8">
        <f t="shared" si="10"/>
        <v>5.6815790726279037E-3</v>
      </c>
      <c r="N30" s="8">
        <f t="shared" si="11"/>
        <v>5.623206124459678E-2</v>
      </c>
      <c r="O30" s="8">
        <f t="shared" si="12"/>
        <v>0.10013461420369357</v>
      </c>
      <c r="P30" s="8">
        <f t="shared" si="13"/>
        <v>1.8633427045990324E-6</v>
      </c>
      <c r="Q30" s="8">
        <f t="shared" si="14"/>
        <v>3.2057949765741937E-2</v>
      </c>
      <c r="R30" s="8">
        <f t="shared" si="15"/>
        <v>1</v>
      </c>
      <c r="S30" s="8">
        <f t="shared" si="16"/>
        <v>0.23617981500387095</v>
      </c>
      <c r="T30" s="8">
        <f t="shared" si="17"/>
        <v>0.29586134664145164</v>
      </c>
      <c r="W30" s="7" t="s">
        <v>1333</v>
      </c>
      <c r="X30" s="7" t="s">
        <v>123</v>
      </c>
      <c r="Y30" s="8">
        <v>0</v>
      </c>
      <c r="Z30" s="8">
        <v>0</v>
      </c>
      <c r="AA30" s="8">
        <v>0</v>
      </c>
      <c r="AB30" s="8">
        <v>0</v>
      </c>
      <c r="AC30" s="8">
        <v>0</v>
      </c>
      <c r="AD30" s="8">
        <v>0</v>
      </c>
      <c r="AE30" s="8">
        <v>0</v>
      </c>
      <c r="AF30" s="8">
        <v>0</v>
      </c>
      <c r="AG30" s="8">
        <v>0</v>
      </c>
      <c r="AH30" s="8">
        <v>0</v>
      </c>
      <c r="AI30" s="8">
        <v>0</v>
      </c>
      <c r="AJ30" s="8">
        <v>0</v>
      </c>
      <c r="AK30" s="8">
        <v>0</v>
      </c>
      <c r="AL30" s="8">
        <v>0</v>
      </c>
      <c r="AM30" s="8">
        <v>0</v>
      </c>
      <c r="AN30" s="8">
        <v>1</v>
      </c>
      <c r="AO30" s="8">
        <v>0</v>
      </c>
      <c r="AP30" s="8">
        <v>0</v>
      </c>
      <c r="AS30" s="7">
        <v>212313</v>
      </c>
      <c r="AT30" s="7" t="s">
        <v>123</v>
      </c>
      <c r="AU30" s="8">
        <v>2.4042353002543551E-2</v>
      </c>
      <c r="AV30" s="8">
        <v>5.8092969612301626E-3</v>
      </c>
      <c r="AW30" s="8">
        <v>4.7845872639064521E-2</v>
      </c>
      <c r="AX30" s="8">
        <v>2.2291197531925804E-2</v>
      </c>
      <c r="AY30" s="8">
        <v>6.1786783842659688E-3</v>
      </c>
      <c r="AZ30" s="8">
        <v>3.0290584249046772E-2</v>
      </c>
      <c r="BA30" s="8">
        <v>4.5055166941129036E-2</v>
      </c>
      <c r="BB30" s="8">
        <v>1.1442496255793548E-2</v>
      </c>
      <c r="BC30" s="8">
        <v>6.1944328605774188E-2</v>
      </c>
      <c r="BD30" s="8">
        <v>2.3437028374027419E-2</v>
      </c>
      <c r="BE30" s="8">
        <v>5.6815790726279037E-3</v>
      </c>
      <c r="BF30" s="8">
        <v>5.623206124459678E-2</v>
      </c>
      <c r="BG30" s="8">
        <v>0.10013461420369357</v>
      </c>
      <c r="BH30" s="8">
        <v>1.8633427045990324E-6</v>
      </c>
      <c r="BI30" s="8">
        <v>3.2057949765741937E-2</v>
      </c>
      <c r="BJ30" s="8">
        <v>1.0776975226027419</v>
      </c>
      <c r="BK30" s="8">
        <v>0.23617981500387095</v>
      </c>
      <c r="BL30" s="8">
        <v>0.29586134664145164</v>
      </c>
    </row>
    <row r="31" spans="1:64" x14ac:dyDescent="0.3">
      <c r="A31" s="7">
        <v>212319</v>
      </c>
      <c r="B31" s="7" t="s">
        <v>124</v>
      </c>
      <c r="C31" s="8">
        <f t="shared" si="0"/>
        <v>6.6565141058956445E-2</v>
      </c>
      <c r="D31" s="8">
        <f t="shared" si="1"/>
        <v>1.4655343705898386E-2</v>
      </c>
      <c r="E31" s="8">
        <f t="shared" si="2"/>
        <v>0.13428352131383872</v>
      </c>
      <c r="F31" s="8">
        <f t="shared" si="3"/>
        <v>9.0893901436148394E-2</v>
      </c>
      <c r="G31" s="8">
        <f t="shared" si="4"/>
        <v>2.4263153529631779E-2</v>
      </c>
      <c r="H31" s="8">
        <f t="shared" si="5"/>
        <v>0.13209018996528066</v>
      </c>
      <c r="I31" s="8">
        <f t="shared" si="6"/>
        <v>0.1255594711045645</v>
      </c>
      <c r="J31" s="8">
        <f t="shared" si="7"/>
        <v>2.8861986332664517E-2</v>
      </c>
      <c r="K31" s="8">
        <f t="shared" si="8"/>
        <v>0.17566470656548386</v>
      </c>
      <c r="L31" s="8">
        <f t="shared" si="9"/>
        <v>6.4800066567891945E-2</v>
      </c>
      <c r="M31" s="8">
        <f t="shared" si="10"/>
        <v>1.4415442564027745E-2</v>
      </c>
      <c r="N31" s="8">
        <f t="shared" si="11"/>
        <v>0.15768339942340329</v>
      </c>
      <c r="O31" s="8">
        <f t="shared" si="12"/>
        <v>0.30096407004861297</v>
      </c>
      <c r="P31" s="8">
        <f t="shared" si="13"/>
        <v>5.0553244551308056E-6</v>
      </c>
      <c r="Q31" s="8">
        <f t="shared" si="14"/>
        <v>9.5943447539854787E-2</v>
      </c>
      <c r="R31" s="8">
        <f t="shared" si="15"/>
        <v>1</v>
      </c>
      <c r="S31" s="8">
        <f t="shared" si="16"/>
        <v>0.77950530944741925</v>
      </c>
      <c r="T31" s="8">
        <f t="shared" si="17"/>
        <v>0.86234422851903225</v>
      </c>
      <c r="W31" s="7" t="s">
        <v>1334</v>
      </c>
      <c r="X31" s="7" t="s">
        <v>124</v>
      </c>
      <c r="Y31" s="8">
        <v>0</v>
      </c>
      <c r="Z31" s="8">
        <v>0</v>
      </c>
      <c r="AA31" s="8">
        <v>0</v>
      </c>
      <c r="AB31" s="8">
        <v>0</v>
      </c>
      <c r="AC31" s="8">
        <v>0</v>
      </c>
      <c r="AD31" s="8">
        <v>0</v>
      </c>
      <c r="AE31" s="8">
        <v>0</v>
      </c>
      <c r="AF31" s="8">
        <v>0</v>
      </c>
      <c r="AG31" s="8">
        <v>0</v>
      </c>
      <c r="AH31" s="8">
        <v>0</v>
      </c>
      <c r="AI31" s="8">
        <v>0</v>
      </c>
      <c r="AJ31" s="8">
        <v>0</v>
      </c>
      <c r="AK31" s="8">
        <v>0</v>
      </c>
      <c r="AL31" s="8">
        <v>0</v>
      </c>
      <c r="AM31" s="8">
        <v>0</v>
      </c>
      <c r="AN31" s="8">
        <v>1</v>
      </c>
      <c r="AO31" s="8">
        <v>0</v>
      </c>
      <c r="AP31" s="8">
        <v>0</v>
      </c>
      <c r="AS31" s="7">
        <v>212319</v>
      </c>
      <c r="AT31" s="7" t="s">
        <v>124</v>
      </c>
      <c r="AU31" s="8">
        <v>6.6565141058956445E-2</v>
      </c>
      <c r="AV31" s="8">
        <v>1.4655343705898386E-2</v>
      </c>
      <c r="AW31" s="8">
        <v>0.13428352131383872</v>
      </c>
      <c r="AX31" s="8">
        <v>9.0893901436148394E-2</v>
      </c>
      <c r="AY31" s="8">
        <v>2.4263153529631779E-2</v>
      </c>
      <c r="AZ31" s="8">
        <v>0.13209018996528066</v>
      </c>
      <c r="BA31" s="8">
        <v>0.1255594711045645</v>
      </c>
      <c r="BB31" s="8">
        <v>2.8861986332664517E-2</v>
      </c>
      <c r="BC31" s="8">
        <v>0.17566470656548386</v>
      </c>
      <c r="BD31" s="8">
        <v>6.4800066567891945E-2</v>
      </c>
      <c r="BE31" s="8">
        <v>1.4415442564027745E-2</v>
      </c>
      <c r="BF31" s="8">
        <v>0.15768339942340329</v>
      </c>
      <c r="BG31" s="8">
        <v>0.30096407004861297</v>
      </c>
      <c r="BH31" s="8">
        <v>5.0553244551308056E-6</v>
      </c>
      <c r="BI31" s="8">
        <v>9.5943447539854787E-2</v>
      </c>
      <c r="BJ31" s="8">
        <v>1.2155040060788715</v>
      </c>
      <c r="BK31" s="8">
        <v>0.77950530944741925</v>
      </c>
      <c r="BL31" s="8">
        <v>0.86234422851903225</v>
      </c>
    </row>
    <row r="32" spans="1:64" x14ac:dyDescent="0.3">
      <c r="A32" s="7">
        <v>212321</v>
      </c>
      <c r="B32" s="7" t="s">
        <v>125</v>
      </c>
      <c r="C32" s="8">
        <f t="shared" si="0"/>
        <v>7.7804002695100002E-2</v>
      </c>
      <c r="D32" s="8">
        <f t="shared" si="1"/>
        <v>1.45317528805E-2</v>
      </c>
      <c r="E32" s="8">
        <f t="shared" si="2"/>
        <v>0.108605853997</v>
      </c>
      <c r="F32" s="8">
        <f t="shared" si="3"/>
        <v>6.7687785310699994E-2</v>
      </c>
      <c r="G32" s="8">
        <f t="shared" si="4"/>
        <v>1.3942044672700001E-2</v>
      </c>
      <c r="H32" s="8">
        <f t="shared" si="5"/>
        <v>5.8643228715099999E-2</v>
      </c>
      <c r="I32" s="8">
        <f t="shared" si="6"/>
        <v>9.0736037542099995E-2</v>
      </c>
      <c r="J32" s="8">
        <f t="shared" si="7"/>
        <v>1.7618947546700001E-2</v>
      </c>
      <c r="K32" s="8">
        <f t="shared" si="8"/>
        <v>6.8923337772800006E-2</v>
      </c>
      <c r="L32" s="8">
        <f t="shared" si="9"/>
        <v>7.6197464234599999E-2</v>
      </c>
      <c r="M32" s="8">
        <f t="shared" si="10"/>
        <v>1.26782511975E-2</v>
      </c>
      <c r="N32" s="8">
        <f t="shared" si="11"/>
        <v>0.139379454757</v>
      </c>
      <c r="O32" s="8">
        <f t="shared" si="12"/>
        <v>0.56978465838699999</v>
      </c>
      <c r="P32" s="8">
        <f t="shared" si="13"/>
        <v>6.0380525011200002E-6</v>
      </c>
      <c r="Q32" s="8">
        <f t="shared" si="14"/>
        <v>0.23229170005999999</v>
      </c>
      <c r="R32" s="8">
        <f t="shared" si="15"/>
        <v>1.2009416095700001</v>
      </c>
      <c r="S32" s="8">
        <f t="shared" si="16"/>
        <v>1.1402730587000001</v>
      </c>
      <c r="T32" s="8">
        <f t="shared" si="17"/>
        <v>1.1772783228599999</v>
      </c>
      <c r="W32" s="7" t="s">
        <v>1335</v>
      </c>
      <c r="X32" s="7" t="s">
        <v>125</v>
      </c>
      <c r="Y32" s="8">
        <v>7.7804002695100002E-2</v>
      </c>
      <c r="Z32" s="8">
        <v>1.45317528805E-2</v>
      </c>
      <c r="AA32" s="8">
        <v>0.108605853997</v>
      </c>
      <c r="AB32" s="8">
        <v>6.7687785310699994E-2</v>
      </c>
      <c r="AC32" s="8">
        <v>1.3942044672700001E-2</v>
      </c>
      <c r="AD32" s="8">
        <v>5.8643228715099999E-2</v>
      </c>
      <c r="AE32" s="8">
        <v>9.0736037542099995E-2</v>
      </c>
      <c r="AF32" s="8">
        <v>1.7618947546700001E-2</v>
      </c>
      <c r="AG32" s="8">
        <v>6.8923337772800006E-2</v>
      </c>
      <c r="AH32" s="8">
        <v>7.6197464234599999E-2</v>
      </c>
      <c r="AI32" s="8">
        <v>1.26782511975E-2</v>
      </c>
      <c r="AJ32" s="8">
        <v>0.139379454757</v>
      </c>
      <c r="AK32" s="8">
        <v>0.56978465838699999</v>
      </c>
      <c r="AL32" s="8">
        <v>6.0380525011200002E-6</v>
      </c>
      <c r="AM32" s="8">
        <v>0.23229170005999999</v>
      </c>
      <c r="AN32" s="8">
        <v>1.2009416095700001</v>
      </c>
      <c r="AO32" s="8">
        <v>1.1402730587000001</v>
      </c>
      <c r="AP32" s="8">
        <v>1.1772783228599999</v>
      </c>
      <c r="AS32" s="7">
        <v>212321</v>
      </c>
      <c r="AT32" s="7" t="s">
        <v>125</v>
      </c>
      <c r="AU32" s="8">
        <v>0.11232032534433867</v>
      </c>
      <c r="AV32" s="8">
        <v>2.6060497457472263E-2</v>
      </c>
      <c r="AW32" s="8">
        <v>0.23150668940896779</v>
      </c>
      <c r="AX32" s="8">
        <v>0.13293460535720161</v>
      </c>
      <c r="AY32" s="8">
        <v>3.9455298479839349E-2</v>
      </c>
      <c r="AZ32" s="8">
        <v>0.25406198315399675</v>
      </c>
      <c r="BA32" s="8">
        <v>0.14698183412064195</v>
      </c>
      <c r="BB32" s="8">
        <v>3.652272137796532E-2</v>
      </c>
      <c r="BC32" s="8">
        <v>0.25926391934686288</v>
      </c>
      <c r="BD32" s="8">
        <v>0.11073161481760804</v>
      </c>
      <c r="BE32" s="8">
        <v>2.4328989400748225E-2</v>
      </c>
      <c r="BF32" s="8">
        <v>0.25880748589154839</v>
      </c>
      <c r="BG32" s="8">
        <v>0.56059458325172595</v>
      </c>
      <c r="BH32" s="8">
        <v>5.7552456807453704E-6</v>
      </c>
      <c r="BI32" s="8">
        <v>0.22854505973645142</v>
      </c>
      <c r="BJ32" s="8">
        <v>1.3698875122108061</v>
      </c>
      <c r="BK32" s="8">
        <v>1.4103228547322588</v>
      </c>
      <c r="BL32" s="8">
        <v>1.4266394425864515</v>
      </c>
    </row>
    <row r="33" spans="1:64" x14ac:dyDescent="0.3">
      <c r="A33" s="7">
        <v>212322</v>
      </c>
      <c r="B33" s="7" t="s">
        <v>126</v>
      </c>
      <c r="C33" s="8">
        <f t="shared" si="0"/>
        <v>3.3964615297861288E-2</v>
      </c>
      <c r="D33" s="8">
        <f t="shared" si="1"/>
        <v>8.658538808825807E-3</v>
      </c>
      <c r="E33" s="8">
        <f t="shared" si="2"/>
        <v>6.8966219081709676E-2</v>
      </c>
      <c r="F33" s="8">
        <f t="shared" si="3"/>
        <v>2.7407280773861294E-2</v>
      </c>
      <c r="G33" s="8">
        <f t="shared" si="4"/>
        <v>8.3637493474154837E-3</v>
      </c>
      <c r="H33" s="8">
        <f t="shared" si="5"/>
        <v>4.6327980130208078E-2</v>
      </c>
      <c r="I33" s="8">
        <f t="shared" si="6"/>
        <v>4.6650618851709673E-2</v>
      </c>
      <c r="J33" s="8">
        <f t="shared" si="7"/>
        <v>1.2837247921782256E-2</v>
      </c>
      <c r="K33" s="8">
        <f t="shared" si="8"/>
        <v>8.1702570720806444E-2</v>
      </c>
      <c r="L33" s="8">
        <f t="shared" si="9"/>
        <v>3.3871857193437098E-2</v>
      </c>
      <c r="M33" s="8">
        <f t="shared" si="10"/>
        <v>8.186588377823387E-3</v>
      </c>
      <c r="N33" s="8">
        <f t="shared" si="11"/>
        <v>7.7228862648338711E-2</v>
      </c>
      <c r="O33" s="8">
        <f t="shared" si="12"/>
        <v>0.14659927787096769</v>
      </c>
      <c r="P33" s="8">
        <f t="shared" si="13"/>
        <v>2.4629074035327422E-6</v>
      </c>
      <c r="Q33" s="8">
        <f t="shared" si="14"/>
        <v>5.7712208773419371E-2</v>
      </c>
      <c r="R33" s="8">
        <f t="shared" si="15"/>
        <v>1</v>
      </c>
      <c r="S33" s="8">
        <f t="shared" si="16"/>
        <v>0.34016352638064512</v>
      </c>
      <c r="T33" s="8">
        <f t="shared" si="17"/>
        <v>0.39925495362322583</v>
      </c>
      <c r="W33" s="7" t="s">
        <v>1336</v>
      </c>
      <c r="X33" s="7" t="s">
        <v>126</v>
      </c>
      <c r="Y33" s="8">
        <v>0</v>
      </c>
      <c r="Z33" s="8">
        <v>0</v>
      </c>
      <c r="AA33" s="8">
        <v>0</v>
      </c>
      <c r="AB33" s="8">
        <v>0</v>
      </c>
      <c r="AC33" s="8">
        <v>0</v>
      </c>
      <c r="AD33" s="8">
        <v>0</v>
      </c>
      <c r="AE33" s="8">
        <v>0</v>
      </c>
      <c r="AF33" s="8">
        <v>0</v>
      </c>
      <c r="AG33" s="8">
        <v>0</v>
      </c>
      <c r="AH33" s="8">
        <v>0</v>
      </c>
      <c r="AI33" s="8">
        <v>0</v>
      </c>
      <c r="AJ33" s="8">
        <v>0</v>
      </c>
      <c r="AK33" s="8">
        <v>0</v>
      </c>
      <c r="AL33" s="8">
        <v>0</v>
      </c>
      <c r="AM33" s="8">
        <v>0</v>
      </c>
      <c r="AN33" s="8">
        <v>1</v>
      </c>
      <c r="AO33" s="8">
        <v>0</v>
      </c>
      <c r="AP33" s="8">
        <v>0</v>
      </c>
      <c r="AS33" s="7">
        <v>212322</v>
      </c>
      <c r="AT33" s="7" t="s">
        <v>126</v>
      </c>
      <c r="AU33" s="8">
        <v>3.3964615297861288E-2</v>
      </c>
      <c r="AV33" s="8">
        <v>8.658538808825807E-3</v>
      </c>
      <c r="AW33" s="8">
        <v>6.8966219081709676E-2</v>
      </c>
      <c r="AX33" s="8">
        <v>2.7407280773861294E-2</v>
      </c>
      <c r="AY33" s="8">
        <v>8.3637493474154837E-3</v>
      </c>
      <c r="AZ33" s="8">
        <v>4.6327980130208078E-2</v>
      </c>
      <c r="BA33" s="8">
        <v>4.6650618851709673E-2</v>
      </c>
      <c r="BB33" s="8">
        <v>1.2837247921782256E-2</v>
      </c>
      <c r="BC33" s="8">
        <v>8.1702570720806444E-2</v>
      </c>
      <c r="BD33" s="8">
        <v>3.3871857193437098E-2</v>
      </c>
      <c r="BE33" s="8">
        <v>8.186588377823387E-3</v>
      </c>
      <c r="BF33" s="8">
        <v>7.7228862648338711E-2</v>
      </c>
      <c r="BG33" s="8">
        <v>0.14659927787096769</v>
      </c>
      <c r="BH33" s="8">
        <v>2.4629074035327422E-6</v>
      </c>
      <c r="BI33" s="8">
        <v>5.7712208773419371E-2</v>
      </c>
      <c r="BJ33" s="8">
        <v>1.1115893731885484</v>
      </c>
      <c r="BK33" s="8">
        <v>0.34016352638064512</v>
      </c>
      <c r="BL33" s="8">
        <v>0.39925495362322583</v>
      </c>
    </row>
    <row r="34" spans="1:64" x14ac:dyDescent="0.3">
      <c r="A34" s="7">
        <v>212323</v>
      </c>
      <c r="B34" s="7" t="s">
        <v>1201</v>
      </c>
      <c r="C34" s="8">
        <f t="shared" si="0"/>
        <v>1.3281086505250001E-2</v>
      </c>
      <c r="D34" s="8">
        <f t="shared" si="1"/>
        <v>3.5869808813758061E-3</v>
      </c>
      <c r="E34" s="8">
        <f t="shared" si="2"/>
        <v>2.9498142987274194E-2</v>
      </c>
      <c r="F34" s="8">
        <f t="shared" si="3"/>
        <v>1.0179066048351776E-2</v>
      </c>
      <c r="G34" s="8">
        <f t="shared" si="4"/>
        <v>3.9654834640345162E-3</v>
      </c>
      <c r="H34" s="8">
        <f t="shared" si="5"/>
        <v>2.4416387934422579E-2</v>
      </c>
      <c r="I34" s="8">
        <f t="shared" si="6"/>
        <v>1.7548594870838711E-2</v>
      </c>
      <c r="J34" s="8">
        <f t="shared" si="7"/>
        <v>5.177564927296774E-3</v>
      </c>
      <c r="K34" s="8">
        <f t="shared" si="8"/>
        <v>3.5157406974612906E-2</v>
      </c>
      <c r="L34" s="8">
        <f t="shared" si="9"/>
        <v>1.3311893401540322E-2</v>
      </c>
      <c r="M34" s="8">
        <f t="shared" si="10"/>
        <v>3.4054360576064513E-3</v>
      </c>
      <c r="N34" s="8">
        <f t="shared" si="11"/>
        <v>3.2731897239048388E-2</v>
      </c>
      <c r="O34" s="8">
        <f t="shared" si="12"/>
        <v>5.4902830988032253E-2</v>
      </c>
      <c r="P34" s="8">
        <f t="shared" si="13"/>
        <v>1.7089816859703226E-6</v>
      </c>
      <c r="Q34" s="8">
        <f t="shared" si="14"/>
        <v>2.2256569073903231E-2</v>
      </c>
      <c r="R34" s="8">
        <f t="shared" si="15"/>
        <v>1</v>
      </c>
      <c r="S34" s="8">
        <f t="shared" si="16"/>
        <v>0.13533513099516126</v>
      </c>
      <c r="T34" s="8">
        <f t="shared" si="17"/>
        <v>0.15465776032112905</v>
      </c>
      <c r="W34" s="7" t="s">
        <v>1337</v>
      </c>
      <c r="X34" s="7" t="s">
        <v>1201</v>
      </c>
      <c r="Y34" s="8">
        <v>0</v>
      </c>
      <c r="Z34" s="8">
        <v>0</v>
      </c>
      <c r="AA34" s="8">
        <v>0</v>
      </c>
      <c r="AB34" s="8">
        <v>0</v>
      </c>
      <c r="AC34" s="8">
        <v>0</v>
      </c>
      <c r="AD34" s="8">
        <v>0</v>
      </c>
      <c r="AE34" s="8">
        <v>0</v>
      </c>
      <c r="AF34" s="8">
        <v>0</v>
      </c>
      <c r="AG34" s="8">
        <v>0</v>
      </c>
      <c r="AH34" s="8">
        <v>0</v>
      </c>
      <c r="AI34" s="8">
        <v>0</v>
      </c>
      <c r="AJ34" s="8">
        <v>0</v>
      </c>
      <c r="AK34" s="8">
        <v>0</v>
      </c>
      <c r="AL34" s="8">
        <v>0</v>
      </c>
      <c r="AM34" s="8">
        <v>0</v>
      </c>
      <c r="AN34" s="8">
        <v>1</v>
      </c>
      <c r="AO34" s="8">
        <v>0</v>
      </c>
      <c r="AP34" s="8">
        <v>0</v>
      </c>
      <c r="AS34" s="7">
        <v>212323</v>
      </c>
      <c r="AT34" s="7" t="s">
        <v>1201</v>
      </c>
      <c r="AU34" s="8">
        <v>1.3281086505250001E-2</v>
      </c>
      <c r="AV34" s="8">
        <v>3.5869808813758061E-3</v>
      </c>
      <c r="AW34" s="8">
        <v>2.9498142987274194E-2</v>
      </c>
      <c r="AX34" s="8">
        <v>1.0179066048351776E-2</v>
      </c>
      <c r="AY34" s="8">
        <v>3.9654834640345162E-3</v>
      </c>
      <c r="AZ34" s="8">
        <v>2.4416387934422579E-2</v>
      </c>
      <c r="BA34" s="8">
        <v>1.7548594870838711E-2</v>
      </c>
      <c r="BB34" s="8">
        <v>5.177564927296774E-3</v>
      </c>
      <c r="BC34" s="8">
        <v>3.5157406974612906E-2</v>
      </c>
      <c r="BD34" s="8">
        <v>1.3311893401540322E-2</v>
      </c>
      <c r="BE34" s="8">
        <v>3.4054360576064513E-3</v>
      </c>
      <c r="BF34" s="8">
        <v>3.2731897239048388E-2</v>
      </c>
      <c r="BG34" s="8">
        <v>5.4902830988032253E-2</v>
      </c>
      <c r="BH34" s="8">
        <v>1.7089816859703226E-6</v>
      </c>
      <c r="BI34" s="8">
        <v>2.2256569073903231E-2</v>
      </c>
      <c r="BJ34" s="8">
        <v>1.0463662103740323</v>
      </c>
      <c r="BK34" s="8">
        <v>0.13533513099516126</v>
      </c>
      <c r="BL34" s="8">
        <v>0.15465776032112905</v>
      </c>
    </row>
    <row r="35" spans="1:64" x14ac:dyDescent="0.3">
      <c r="A35" s="7">
        <v>212390</v>
      </c>
      <c r="B35" s="7" t="s">
        <v>1202</v>
      </c>
      <c r="C35" s="8">
        <f t="shared" si="0"/>
        <v>7.8272922969699996E-2</v>
      </c>
      <c r="D35" s="8">
        <f t="shared" si="1"/>
        <v>1.46481935268E-2</v>
      </c>
      <c r="E35" s="8">
        <f t="shared" si="2"/>
        <v>0.109589986987</v>
      </c>
      <c r="F35" s="8">
        <f t="shared" si="3"/>
        <v>0.19215028787300001</v>
      </c>
      <c r="G35" s="8">
        <f t="shared" si="4"/>
        <v>4.0028954612300001E-2</v>
      </c>
      <c r="H35" s="8">
        <f t="shared" si="5"/>
        <v>0.16900235165700001</v>
      </c>
      <c r="I35" s="8">
        <f t="shared" si="6"/>
        <v>9.1765029873199996E-2</v>
      </c>
      <c r="J35" s="8">
        <f t="shared" si="7"/>
        <v>1.7954973069499999E-2</v>
      </c>
      <c r="K35" s="8">
        <f t="shared" si="8"/>
        <v>7.0347343125100006E-2</v>
      </c>
      <c r="L35" s="8">
        <f t="shared" si="9"/>
        <v>7.6871627770599998E-2</v>
      </c>
      <c r="M35" s="8">
        <f t="shared" si="10"/>
        <v>1.27950237516E-2</v>
      </c>
      <c r="N35" s="8">
        <f t="shared" si="11"/>
        <v>0.14085790534199999</v>
      </c>
      <c r="O35" s="8">
        <f t="shared" si="12"/>
        <v>0.56892013156400001</v>
      </c>
      <c r="P35" s="8">
        <f t="shared" si="13"/>
        <v>2.1179099957300001E-6</v>
      </c>
      <c r="Q35" s="8">
        <f t="shared" si="14"/>
        <v>0.22978663321199999</v>
      </c>
      <c r="R35" s="8">
        <f t="shared" si="15"/>
        <v>1.20251110348</v>
      </c>
      <c r="S35" s="8">
        <f t="shared" si="16"/>
        <v>1.4011815941400001</v>
      </c>
      <c r="T35" s="8">
        <f t="shared" si="17"/>
        <v>1.18006734607</v>
      </c>
      <c r="W35" s="7" t="s">
        <v>1338</v>
      </c>
      <c r="X35" s="7" t="s">
        <v>1202</v>
      </c>
      <c r="Y35" s="8">
        <v>7.8272922969699996E-2</v>
      </c>
      <c r="Z35" s="8">
        <v>1.46481935268E-2</v>
      </c>
      <c r="AA35" s="8">
        <v>0.109589986987</v>
      </c>
      <c r="AB35" s="8">
        <v>0.19215028787300001</v>
      </c>
      <c r="AC35" s="8">
        <v>4.0028954612300001E-2</v>
      </c>
      <c r="AD35" s="8">
        <v>0.16900235165700001</v>
      </c>
      <c r="AE35" s="8">
        <v>9.1765029873199996E-2</v>
      </c>
      <c r="AF35" s="8">
        <v>1.7954973069499999E-2</v>
      </c>
      <c r="AG35" s="8">
        <v>7.0347343125100006E-2</v>
      </c>
      <c r="AH35" s="8">
        <v>7.6871627770599998E-2</v>
      </c>
      <c r="AI35" s="8">
        <v>1.27950237516E-2</v>
      </c>
      <c r="AJ35" s="8">
        <v>0.14085790534199999</v>
      </c>
      <c r="AK35" s="8">
        <v>0.56892013156400001</v>
      </c>
      <c r="AL35" s="8">
        <v>2.1179099957300001E-6</v>
      </c>
      <c r="AM35" s="8">
        <v>0.22978663321199999</v>
      </c>
      <c r="AN35" s="8">
        <v>1.20251110348</v>
      </c>
      <c r="AO35" s="8">
        <v>1.4011815941400001</v>
      </c>
      <c r="AP35" s="8">
        <v>1.18006734607</v>
      </c>
      <c r="AS35" s="7">
        <v>212390</v>
      </c>
      <c r="AT35" s="7" t="s">
        <v>1202</v>
      </c>
      <c r="AU35" s="8">
        <v>5.2916170131630642E-2</v>
      </c>
      <c r="AV35" s="8">
        <v>1.3094161440126132E-2</v>
      </c>
      <c r="AW35" s="8">
        <v>0.10923597203799999</v>
      </c>
      <c r="AX35" s="8">
        <v>5.4456650115646772E-2</v>
      </c>
      <c r="AY35" s="8">
        <v>1.6331692568132095E-2</v>
      </c>
      <c r="AZ35" s="8">
        <v>0.10418163537825162</v>
      </c>
      <c r="BA35" s="8">
        <v>6.9493465062058071E-2</v>
      </c>
      <c r="BB35" s="8">
        <v>1.8699306977132259E-2</v>
      </c>
      <c r="BC35" s="8">
        <v>0.12650954539921128</v>
      </c>
      <c r="BD35" s="8">
        <v>5.2897320421716125E-2</v>
      </c>
      <c r="BE35" s="8">
        <v>1.2365220246282581E-2</v>
      </c>
      <c r="BF35" s="8">
        <v>0.12205076373914517</v>
      </c>
      <c r="BG35" s="8">
        <v>0.23857941001070954</v>
      </c>
      <c r="BH35" s="8">
        <v>3.7350219502027412E-6</v>
      </c>
      <c r="BI35" s="8">
        <v>9.6362136508258062E-2</v>
      </c>
      <c r="BJ35" s="8">
        <v>1.1752463036096774</v>
      </c>
      <c r="BK35" s="8">
        <v>0.59432481677209659</v>
      </c>
      <c r="BL35" s="8">
        <v>0.63405715614822589</v>
      </c>
    </row>
    <row r="36" spans="1:64" x14ac:dyDescent="0.3">
      <c r="A36" s="7">
        <v>213111</v>
      </c>
      <c r="B36" s="7" t="s">
        <v>127</v>
      </c>
      <c r="C36" s="8">
        <f t="shared" si="0"/>
        <v>5.7126856161185478E-2</v>
      </c>
      <c r="D36" s="8">
        <f t="shared" si="1"/>
        <v>1.4564049849049033E-2</v>
      </c>
      <c r="E36" s="8">
        <f t="shared" si="2"/>
        <v>9.6602872977151616E-2</v>
      </c>
      <c r="F36" s="8">
        <f t="shared" si="3"/>
        <v>4.6199805332743545E-2</v>
      </c>
      <c r="G36" s="8">
        <f t="shared" si="4"/>
        <v>1.409926333069484E-2</v>
      </c>
      <c r="H36" s="8">
        <f t="shared" si="5"/>
        <v>8.3690739680367748E-2</v>
      </c>
      <c r="I36" s="8">
        <f t="shared" si="6"/>
        <v>5.1206804776020957E-2</v>
      </c>
      <c r="J36" s="8">
        <f t="shared" si="7"/>
        <v>1.4719972986673225E-2</v>
      </c>
      <c r="K36" s="8">
        <f t="shared" si="8"/>
        <v>8.7781385088017749E-2</v>
      </c>
      <c r="L36" s="8">
        <f t="shared" si="9"/>
        <v>7.0238073166859663E-2</v>
      </c>
      <c r="M36" s="8">
        <f t="shared" si="10"/>
        <v>1.659145733756532E-2</v>
      </c>
      <c r="N36" s="8">
        <f t="shared" si="11"/>
        <v>0.1224943170679097</v>
      </c>
      <c r="O36" s="8">
        <f t="shared" si="12"/>
        <v>0.23839236821349991</v>
      </c>
      <c r="P36" s="8">
        <f t="shared" si="13"/>
        <v>4.6455486470153235E-6</v>
      </c>
      <c r="Q36" s="8">
        <f t="shared" si="14"/>
        <v>0.17071593161150003</v>
      </c>
      <c r="R36" s="8">
        <f t="shared" si="15"/>
        <v>1</v>
      </c>
      <c r="S36" s="8">
        <f t="shared" si="16"/>
        <v>0.64398980834338726</v>
      </c>
      <c r="T36" s="8">
        <f t="shared" si="17"/>
        <v>0.65370816285048416</v>
      </c>
      <c r="W36" s="7" t="s">
        <v>1339</v>
      </c>
      <c r="X36" s="7" t="s">
        <v>127</v>
      </c>
      <c r="Y36" s="8">
        <v>0</v>
      </c>
      <c r="Z36" s="8">
        <v>0</v>
      </c>
      <c r="AA36" s="8">
        <v>0</v>
      </c>
      <c r="AB36" s="8">
        <v>0</v>
      </c>
      <c r="AC36" s="8">
        <v>0</v>
      </c>
      <c r="AD36" s="8">
        <v>0</v>
      </c>
      <c r="AE36" s="8">
        <v>0</v>
      </c>
      <c r="AF36" s="8">
        <v>0</v>
      </c>
      <c r="AG36" s="8">
        <v>0</v>
      </c>
      <c r="AH36" s="8">
        <v>0</v>
      </c>
      <c r="AI36" s="8">
        <v>0</v>
      </c>
      <c r="AJ36" s="8">
        <v>0</v>
      </c>
      <c r="AK36" s="8">
        <v>0</v>
      </c>
      <c r="AL36" s="8">
        <v>0</v>
      </c>
      <c r="AM36" s="8">
        <v>0</v>
      </c>
      <c r="AN36" s="8">
        <v>1</v>
      </c>
      <c r="AO36" s="8">
        <v>0</v>
      </c>
      <c r="AP36" s="8">
        <v>0</v>
      </c>
      <c r="AS36" s="7">
        <v>213111</v>
      </c>
      <c r="AT36" s="7" t="s">
        <v>127</v>
      </c>
      <c r="AU36" s="8">
        <v>5.7126856161185478E-2</v>
      </c>
      <c r="AV36" s="8">
        <v>1.4564049849049033E-2</v>
      </c>
      <c r="AW36" s="8">
        <v>9.6602872977151616E-2</v>
      </c>
      <c r="AX36" s="8">
        <v>4.6199805332743545E-2</v>
      </c>
      <c r="AY36" s="8">
        <v>1.409926333069484E-2</v>
      </c>
      <c r="AZ36" s="8">
        <v>8.3690739680367748E-2</v>
      </c>
      <c r="BA36" s="8">
        <v>5.1206804776020957E-2</v>
      </c>
      <c r="BB36" s="8">
        <v>1.4719972986673225E-2</v>
      </c>
      <c r="BC36" s="8">
        <v>8.7781385088017749E-2</v>
      </c>
      <c r="BD36" s="8">
        <v>7.0238073166859663E-2</v>
      </c>
      <c r="BE36" s="8">
        <v>1.659145733756532E-2</v>
      </c>
      <c r="BF36" s="8">
        <v>0.1224943170679097</v>
      </c>
      <c r="BG36" s="8">
        <v>0.23839236821349991</v>
      </c>
      <c r="BH36" s="8">
        <v>4.6455486470153235E-6</v>
      </c>
      <c r="BI36" s="8">
        <v>0.17071593161150003</v>
      </c>
      <c r="BJ36" s="8">
        <v>1.1682937789874195</v>
      </c>
      <c r="BK36" s="8">
        <v>0.64398980834338726</v>
      </c>
      <c r="BL36" s="8">
        <v>0.65370816285048416</v>
      </c>
    </row>
    <row r="37" spans="1:64" x14ac:dyDescent="0.3">
      <c r="A37" s="7">
        <v>213112</v>
      </c>
      <c r="B37" s="7" t="s">
        <v>128</v>
      </c>
      <c r="C37" s="8">
        <f t="shared" si="0"/>
        <v>7.9558778917799999E-2</v>
      </c>
      <c r="D37" s="8">
        <f t="shared" si="1"/>
        <v>1.1629461249900001E-2</v>
      </c>
      <c r="E37" s="8">
        <f t="shared" si="2"/>
        <v>7.7314478925500002E-2</v>
      </c>
      <c r="F37" s="8">
        <f t="shared" si="3"/>
        <v>4.2365657380100001E-2</v>
      </c>
      <c r="G37" s="8">
        <f t="shared" si="4"/>
        <v>6.2071044035200001E-3</v>
      </c>
      <c r="H37" s="8">
        <f t="shared" si="5"/>
        <v>3.1702325201399997E-2</v>
      </c>
      <c r="I37" s="8">
        <f t="shared" si="6"/>
        <v>5.8804716634999997E-2</v>
      </c>
      <c r="J37" s="8">
        <f t="shared" si="7"/>
        <v>9.5418798902399994E-3</v>
      </c>
      <c r="K37" s="8">
        <f t="shared" si="8"/>
        <v>4.4773936762199998E-2</v>
      </c>
      <c r="L37" s="8">
        <f t="shared" si="9"/>
        <v>8.7447639926999998E-2</v>
      </c>
      <c r="M37" s="8">
        <f t="shared" si="10"/>
        <v>1.1120783007E-2</v>
      </c>
      <c r="N37" s="8">
        <f t="shared" si="11"/>
        <v>9.7522745219099996E-2</v>
      </c>
      <c r="O37" s="8">
        <f t="shared" si="12"/>
        <v>0.53736518499800001</v>
      </c>
      <c r="P37" s="8">
        <f t="shared" si="13"/>
        <v>1.2395030025299999E-5</v>
      </c>
      <c r="Q37" s="8">
        <f t="shared" si="14"/>
        <v>0.36815854320500002</v>
      </c>
      <c r="R37" s="8">
        <f t="shared" si="15"/>
        <v>1.1685027190899999</v>
      </c>
      <c r="S37" s="8">
        <f t="shared" si="16"/>
        <v>1.08027508698</v>
      </c>
      <c r="T37" s="8">
        <f t="shared" si="17"/>
        <v>1.11312053329</v>
      </c>
      <c r="W37" s="7" t="s">
        <v>1340</v>
      </c>
      <c r="X37" s="7" t="s">
        <v>128</v>
      </c>
      <c r="Y37" s="8">
        <v>7.9558778917799999E-2</v>
      </c>
      <c r="Z37" s="8">
        <v>1.1629461249900001E-2</v>
      </c>
      <c r="AA37" s="8">
        <v>7.7314478925500002E-2</v>
      </c>
      <c r="AB37" s="8">
        <v>4.2365657380100001E-2</v>
      </c>
      <c r="AC37" s="8">
        <v>6.2071044035200001E-3</v>
      </c>
      <c r="AD37" s="8">
        <v>3.1702325201399997E-2</v>
      </c>
      <c r="AE37" s="8">
        <v>5.8804716634999997E-2</v>
      </c>
      <c r="AF37" s="8">
        <v>9.5418798902399994E-3</v>
      </c>
      <c r="AG37" s="8">
        <v>4.4773936762199998E-2</v>
      </c>
      <c r="AH37" s="8">
        <v>8.7447639926999998E-2</v>
      </c>
      <c r="AI37" s="8">
        <v>1.1120783007E-2</v>
      </c>
      <c r="AJ37" s="8">
        <v>9.7522745219099996E-2</v>
      </c>
      <c r="AK37" s="8">
        <v>0.53736518499800001</v>
      </c>
      <c r="AL37" s="8">
        <v>1.2395030025299999E-5</v>
      </c>
      <c r="AM37" s="8">
        <v>0.36815854320500002</v>
      </c>
      <c r="AN37" s="8">
        <v>1.1685027190899999</v>
      </c>
      <c r="AO37" s="8">
        <v>1.08027508698</v>
      </c>
      <c r="AP37" s="8">
        <v>1.11312053329</v>
      </c>
      <c r="AS37" s="7">
        <v>213112</v>
      </c>
      <c r="AT37" s="7" t="s">
        <v>128</v>
      </c>
      <c r="AU37" s="8">
        <v>0.13207817511955486</v>
      </c>
      <c r="AV37" s="8">
        <v>3.0503090663411773E-2</v>
      </c>
      <c r="AW37" s="8">
        <v>0.19171209456709837</v>
      </c>
      <c r="AX37" s="8">
        <v>0.1121893888101565</v>
      </c>
      <c r="AY37" s="8">
        <v>2.8927176980994191E-2</v>
      </c>
      <c r="AZ37" s="8">
        <v>0.14509409495910647</v>
      </c>
      <c r="BA37" s="8">
        <v>0.1213317669513887</v>
      </c>
      <c r="BB37" s="8">
        <v>2.9657527454229678E-2</v>
      </c>
      <c r="BC37" s="8">
        <v>0.16001892806777102</v>
      </c>
      <c r="BD37" s="8">
        <v>0.14061398472845163</v>
      </c>
      <c r="BE37" s="8">
        <v>3.1368882855880159E-2</v>
      </c>
      <c r="BF37" s="8">
        <v>0.2161635606564162</v>
      </c>
      <c r="BG37" s="8">
        <v>0.51136364378841881</v>
      </c>
      <c r="BH37" s="8">
        <v>1.1152840150714353E-5</v>
      </c>
      <c r="BI37" s="8">
        <v>0.35034442014669337</v>
      </c>
      <c r="BJ37" s="8">
        <v>1.3542933603504836</v>
      </c>
      <c r="BK37" s="8">
        <v>1.2378235639759674</v>
      </c>
      <c r="BL37" s="8">
        <v>1.2626211256988713</v>
      </c>
    </row>
    <row r="38" spans="1:64" x14ac:dyDescent="0.3">
      <c r="A38" s="7">
        <v>213113</v>
      </c>
      <c r="B38" s="7" t="s">
        <v>129</v>
      </c>
      <c r="C38" s="8">
        <f t="shared" si="0"/>
        <v>1.7509119613440323E-2</v>
      </c>
      <c r="D38" s="8">
        <f t="shared" si="1"/>
        <v>4.4945792249435476E-3</v>
      </c>
      <c r="E38" s="8">
        <f t="shared" si="2"/>
        <v>2.6176703166967741E-2</v>
      </c>
      <c r="F38" s="8">
        <f t="shared" si="3"/>
        <v>1.0747177197420967E-2</v>
      </c>
      <c r="G38" s="8">
        <f t="shared" si="4"/>
        <v>2.877140579914516E-3</v>
      </c>
      <c r="H38" s="8">
        <f t="shared" si="5"/>
        <v>1.5604599730430645E-2</v>
      </c>
      <c r="I38" s="8">
        <f t="shared" si="6"/>
        <v>1.591663167867258E-2</v>
      </c>
      <c r="J38" s="8">
        <f t="shared" si="7"/>
        <v>4.4384625507516125E-3</v>
      </c>
      <c r="K38" s="8">
        <f t="shared" si="8"/>
        <v>2.2417943639790324E-2</v>
      </c>
      <c r="L38" s="8">
        <f t="shared" si="9"/>
        <v>2.6479772274080646E-2</v>
      </c>
      <c r="M38" s="8">
        <f t="shared" si="10"/>
        <v>6.5880813085225807E-3</v>
      </c>
      <c r="N38" s="8">
        <f t="shared" si="11"/>
        <v>4.1272282659725809E-2</v>
      </c>
      <c r="O38" s="8">
        <f t="shared" si="12"/>
        <v>4.2700703760693549E-2</v>
      </c>
      <c r="P38" s="8">
        <f t="shared" si="13"/>
        <v>1.0755905224045159E-6</v>
      </c>
      <c r="Q38" s="8">
        <f t="shared" si="14"/>
        <v>4.1987666150838716E-2</v>
      </c>
      <c r="R38" s="8">
        <f t="shared" si="15"/>
        <v>1</v>
      </c>
      <c r="S38" s="8">
        <f t="shared" si="16"/>
        <v>0.14213214331419355</v>
      </c>
      <c r="T38" s="8">
        <f t="shared" si="17"/>
        <v>0.15567626367580645</v>
      </c>
      <c r="W38" s="7" t="s">
        <v>1341</v>
      </c>
      <c r="X38" s="7" t="s">
        <v>129</v>
      </c>
      <c r="Y38" s="8">
        <v>0</v>
      </c>
      <c r="Z38" s="8">
        <v>0</v>
      </c>
      <c r="AA38" s="8">
        <v>0</v>
      </c>
      <c r="AB38" s="8">
        <v>0</v>
      </c>
      <c r="AC38" s="8">
        <v>0</v>
      </c>
      <c r="AD38" s="8">
        <v>0</v>
      </c>
      <c r="AE38" s="8">
        <v>0</v>
      </c>
      <c r="AF38" s="8">
        <v>0</v>
      </c>
      <c r="AG38" s="8">
        <v>0</v>
      </c>
      <c r="AH38" s="8">
        <v>0</v>
      </c>
      <c r="AI38" s="8">
        <v>0</v>
      </c>
      <c r="AJ38" s="8">
        <v>0</v>
      </c>
      <c r="AK38" s="8">
        <v>0</v>
      </c>
      <c r="AL38" s="8">
        <v>0</v>
      </c>
      <c r="AM38" s="8">
        <v>0</v>
      </c>
      <c r="AN38" s="8">
        <v>1</v>
      </c>
      <c r="AO38" s="8">
        <v>0</v>
      </c>
      <c r="AP38" s="8">
        <v>0</v>
      </c>
      <c r="AS38" s="7">
        <v>213113</v>
      </c>
      <c r="AT38" s="7" t="s">
        <v>129</v>
      </c>
      <c r="AU38" s="8">
        <v>1.7509119613440323E-2</v>
      </c>
      <c r="AV38" s="8">
        <v>4.4945792249435476E-3</v>
      </c>
      <c r="AW38" s="8">
        <v>2.6176703166967741E-2</v>
      </c>
      <c r="AX38" s="8">
        <v>1.0747177197420967E-2</v>
      </c>
      <c r="AY38" s="8">
        <v>2.877140579914516E-3</v>
      </c>
      <c r="AZ38" s="8">
        <v>1.5604599730430645E-2</v>
      </c>
      <c r="BA38" s="8">
        <v>1.591663167867258E-2</v>
      </c>
      <c r="BB38" s="8">
        <v>4.4384625507516125E-3</v>
      </c>
      <c r="BC38" s="8">
        <v>2.2417943639790324E-2</v>
      </c>
      <c r="BD38" s="8">
        <v>2.6479772274080646E-2</v>
      </c>
      <c r="BE38" s="8">
        <v>6.5880813085225807E-3</v>
      </c>
      <c r="BF38" s="8">
        <v>4.1272282659725809E-2</v>
      </c>
      <c r="BG38" s="8">
        <v>4.2700703760693549E-2</v>
      </c>
      <c r="BH38" s="8">
        <v>1.0755905224045159E-6</v>
      </c>
      <c r="BI38" s="8">
        <v>4.1987666150838716E-2</v>
      </c>
      <c r="BJ38" s="8">
        <v>1.0481804020053225</v>
      </c>
      <c r="BK38" s="8">
        <v>0.14213214331419355</v>
      </c>
      <c r="BL38" s="8">
        <v>0.15567626367580645</v>
      </c>
    </row>
    <row r="39" spans="1:64" x14ac:dyDescent="0.3">
      <c r="A39" s="7">
        <v>213114</v>
      </c>
      <c r="B39" s="7" t="s">
        <v>130</v>
      </c>
      <c r="C39" s="8">
        <f t="shared" si="0"/>
        <v>6.9861891544354838E-3</v>
      </c>
      <c r="D39" s="8">
        <f t="shared" si="1"/>
        <v>1.6333092324548387E-3</v>
      </c>
      <c r="E39" s="8">
        <f t="shared" si="2"/>
        <v>1.1528752314145161E-2</v>
      </c>
      <c r="F39" s="8">
        <f t="shared" si="3"/>
        <v>1.2367854613824192E-2</v>
      </c>
      <c r="G39" s="8">
        <f t="shared" si="4"/>
        <v>2.9975400169311296E-3</v>
      </c>
      <c r="H39" s="8">
        <f t="shared" si="5"/>
        <v>1.6656012695122582E-2</v>
      </c>
      <c r="I39" s="8">
        <f t="shared" si="6"/>
        <v>6.4680021350000004E-3</v>
      </c>
      <c r="J39" s="8">
        <f t="shared" si="7"/>
        <v>1.5711545439903226E-3</v>
      </c>
      <c r="K39" s="8">
        <f t="shared" si="8"/>
        <v>9.6273161766774213E-3</v>
      </c>
      <c r="L39" s="8">
        <f t="shared" si="9"/>
        <v>9.7674035224838713E-3</v>
      </c>
      <c r="M39" s="8">
        <f t="shared" si="10"/>
        <v>2.2308928310741933E-3</v>
      </c>
      <c r="N39" s="8">
        <f t="shared" si="11"/>
        <v>1.7114976355112905E-2</v>
      </c>
      <c r="O39" s="8">
        <f t="shared" si="12"/>
        <v>1.9878147286258061E-2</v>
      </c>
      <c r="P39" s="8">
        <f t="shared" si="13"/>
        <v>8.8128971748177413E-7</v>
      </c>
      <c r="Q39" s="8">
        <f t="shared" si="14"/>
        <v>1.8252250593967741E-2</v>
      </c>
      <c r="R39" s="8">
        <f t="shared" si="15"/>
        <v>1</v>
      </c>
      <c r="S39" s="8">
        <f t="shared" si="16"/>
        <v>8.0408504099999986E-2</v>
      </c>
      <c r="T39" s="8">
        <f t="shared" si="17"/>
        <v>6.6053569630000003E-2</v>
      </c>
      <c r="W39" s="7" t="s">
        <v>1342</v>
      </c>
      <c r="X39" s="7" t="s">
        <v>130</v>
      </c>
      <c r="Y39" s="8">
        <v>0</v>
      </c>
      <c r="Z39" s="8">
        <v>0</v>
      </c>
      <c r="AA39" s="8">
        <v>0</v>
      </c>
      <c r="AB39" s="8">
        <v>0</v>
      </c>
      <c r="AC39" s="8">
        <v>0</v>
      </c>
      <c r="AD39" s="8">
        <v>0</v>
      </c>
      <c r="AE39" s="8">
        <v>0</v>
      </c>
      <c r="AF39" s="8">
        <v>0</v>
      </c>
      <c r="AG39" s="8">
        <v>0</v>
      </c>
      <c r="AH39" s="8">
        <v>0</v>
      </c>
      <c r="AI39" s="8">
        <v>0</v>
      </c>
      <c r="AJ39" s="8">
        <v>0</v>
      </c>
      <c r="AK39" s="8">
        <v>0</v>
      </c>
      <c r="AL39" s="8">
        <v>0</v>
      </c>
      <c r="AM39" s="8">
        <v>0</v>
      </c>
      <c r="AN39" s="8">
        <v>1</v>
      </c>
      <c r="AO39" s="8">
        <v>0</v>
      </c>
      <c r="AP39" s="8">
        <v>0</v>
      </c>
      <c r="AS39" s="7">
        <v>213114</v>
      </c>
      <c r="AT39" s="7" t="s">
        <v>130</v>
      </c>
      <c r="AU39" s="8">
        <v>6.9861891544354838E-3</v>
      </c>
      <c r="AV39" s="8">
        <v>1.6333092324548387E-3</v>
      </c>
      <c r="AW39" s="8">
        <v>1.1528752314145161E-2</v>
      </c>
      <c r="AX39" s="8">
        <v>1.2367854613824192E-2</v>
      </c>
      <c r="AY39" s="8">
        <v>2.9975400169311296E-3</v>
      </c>
      <c r="AZ39" s="8">
        <v>1.6656012695122582E-2</v>
      </c>
      <c r="BA39" s="8">
        <v>6.4680021350000004E-3</v>
      </c>
      <c r="BB39" s="8">
        <v>1.5711545439903226E-3</v>
      </c>
      <c r="BC39" s="8">
        <v>9.6273161766774213E-3</v>
      </c>
      <c r="BD39" s="8">
        <v>9.7674035224838713E-3</v>
      </c>
      <c r="BE39" s="8">
        <v>2.2308928310741933E-3</v>
      </c>
      <c r="BF39" s="8">
        <v>1.7114976355112905E-2</v>
      </c>
      <c r="BG39" s="8">
        <v>1.9878147286258061E-2</v>
      </c>
      <c r="BH39" s="8">
        <v>8.8128971748177413E-7</v>
      </c>
      <c r="BI39" s="8">
        <v>1.8252250593967741E-2</v>
      </c>
      <c r="BJ39" s="8">
        <v>1.020148250701129</v>
      </c>
      <c r="BK39" s="8">
        <v>8.0408504099999986E-2</v>
      </c>
      <c r="BL39" s="8">
        <v>6.6053569630000003E-2</v>
      </c>
    </row>
    <row r="40" spans="1:64" x14ac:dyDescent="0.3">
      <c r="A40" s="7">
        <v>213115</v>
      </c>
      <c r="B40" s="7" t="s">
        <v>131</v>
      </c>
      <c r="C40" s="8">
        <f t="shared" si="0"/>
        <v>4.2888256388599992E-2</v>
      </c>
      <c r="D40" s="8">
        <f t="shared" si="1"/>
        <v>1.1671596519008065E-2</v>
      </c>
      <c r="E40" s="8">
        <f t="shared" si="2"/>
        <v>5.9075648593253219E-2</v>
      </c>
      <c r="F40" s="8">
        <f t="shared" si="3"/>
        <v>2.7420032212732582E-2</v>
      </c>
      <c r="G40" s="8">
        <f t="shared" si="4"/>
        <v>8.2107043534325793E-3</v>
      </c>
      <c r="H40" s="8">
        <f t="shared" si="5"/>
        <v>3.6072551317483874E-2</v>
      </c>
      <c r="I40" s="8">
        <f t="shared" si="6"/>
        <v>3.8576179321166131E-2</v>
      </c>
      <c r="J40" s="8">
        <f t="shared" si="7"/>
        <v>1.1271112570753226E-2</v>
      </c>
      <c r="K40" s="8">
        <f t="shared" si="8"/>
        <v>4.9156472728690323E-2</v>
      </c>
      <c r="L40" s="8">
        <f t="shared" si="9"/>
        <v>7.1733000851322587E-2</v>
      </c>
      <c r="M40" s="8">
        <f t="shared" si="10"/>
        <v>1.8852027210867744E-2</v>
      </c>
      <c r="N40" s="8">
        <f t="shared" si="11"/>
        <v>0.10306730267059676</v>
      </c>
      <c r="O40" s="8">
        <f t="shared" si="12"/>
        <v>8.9264331981935466E-2</v>
      </c>
      <c r="P40" s="8">
        <f t="shared" si="13"/>
        <v>4.8650111973937084E-6</v>
      </c>
      <c r="Q40" s="8">
        <f t="shared" si="14"/>
        <v>9.7217315171096774E-2</v>
      </c>
      <c r="R40" s="8">
        <f t="shared" si="15"/>
        <v>1</v>
      </c>
      <c r="S40" s="8">
        <f t="shared" si="16"/>
        <v>0.32976780401274197</v>
      </c>
      <c r="T40" s="8">
        <f t="shared" si="17"/>
        <v>0.35706828074967739</v>
      </c>
      <c r="W40" s="7" t="s">
        <v>1343</v>
      </c>
      <c r="X40" s="7" t="s">
        <v>131</v>
      </c>
      <c r="Y40" s="8">
        <v>0</v>
      </c>
      <c r="Z40" s="8">
        <v>0</v>
      </c>
      <c r="AA40" s="8">
        <v>0</v>
      </c>
      <c r="AB40" s="8">
        <v>0</v>
      </c>
      <c r="AC40" s="8">
        <v>0</v>
      </c>
      <c r="AD40" s="8">
        <v>0</v>
      </c>
      <c r="AE40" s="8">
        <v>0</v>
      </c>
      <c r="AF40" s="8">
        <v>0</v>
      </c>
      <c r="AG40" s="8">
        <v>0</v>
      </c>
      <c r="AH40" s="8">
        <v>0</v>
      </c>
      <c r="AI40" s="8">
        <v>0</v>
      </c>
      <c r="AJ40" s="8">
        <v>0</v>
      </c>
      <c r="AK40" s="8">
        <v>0</v>
      </c>
      <c r="AL40" s="8">
        <v>0</v>
      </c>
      <c r="AM40" s="8">
        <v>0</v>
      </c>
      <c r="AN40" s="8">
        <v>1</v>
      </c>
      <c r="AO40" s="8">
        <v>0</v>
      </c>
      <c r="AP40" s="8">
        <v>0</v>
      </c>
      <c r="AS40" s="7">
        <v>213115</v>
      </c>
      <c r="AT40" s="7" t="s">
        <v>131</v>
      </c>
      <c r="AU40" s="8">
        <v>4.2888256388599992E-2</v>
      </c>
      <c r="AV40" s="8">
        <v>1.1671596519008065E-2</v>
      </c>
      <c r="AW40" s="8">
        <v>5.9075648593253219E-2</v>
      </c>
      <c r="AX40" s="8">
        <v>2.7420032212732582E-2</v>
      </c>
      <c r="AY40" s="8">
        <v>8.2107043534325793E-3</v>
      </c>
      <c r="AZ40" s="8">
        <v>3.6072551317483874E-2</v>
      </c>
      <c r="BA40" s="8">
        <v>3.8576179321166131E-2</v>
      </c>
      <c r="BB40" s="8">
        <v>1.1271112570753226E-2</v>
      </c>
      <c r="BC40" s="8">
        <v>4.9156472728690323E-2</v>
      </c>
      <c r="BD40" s="8">
        <v>7.1733000851322587E-2</v>
      </c>
      <c r="BE40" s="8">
        <v>1.8852027210867744E-2</v>
      </c>
      <c r="BF40" s="8">
        <v>0.10306730267059676</v>
      </c>
      <c r="BG40" s="8">
        <v>8.9264331981935466E-2</v>
      </c>
      <c r="BH40" s="8">
        <v>4.8650111973937084E-6</v>
      </c>
      <c r="BI40" s="8">
        <v>9.7217315171096774E-2</v>
      </c>
      <c r="BJ40" s="8">
        <v>1.1136355015008066</v>
      </c>
      <c r="BK40" s="8">
        <v>0.32976780401274197</v>
      </c>
      <c r="BL40" s="8">
        <v>0.35706828074967739</v>
      </c>
    </row>
    <row r="41" spans="1:64" x14ac:dyDescent="0.3">
      <c r="A41" s="7">
        <v>221111</v>
      </c>
      <c r="B41" s="7" t="s">
        <v>132</v>
      </c>
      <c r="C41" s="8">
        <f t="shared" si="0"/>
        <v>8.4468728026199993E-2</v>
      </c>
      <c r="D41" s="8">
        <f t="shared" si="1"/>
        <v>8.9462017453499996E-3</v>
      </c>
      <c r="E41" s="8">
        <f t="shared" si="2"/>
        <v>0.135078171207</v>
      </c>
      <c r="F41" s="8">
        <f t="shared" si="3"/>
        <v>0.25333675650800003</v>
      </c>
      <c r="G41" s="8">
        <f t="shared" si="4"/>
        <v>3.73685368832E-2</v>
      </c>
      <c r="H41" s="8">
        <f t="shared" si="5"/>
        <v>0.22915320106699999</v>
      </c>
      <c r="I41" s="8">
        <f t="shared" si="6"/>
        <v>0.169237222331</v>
      </c>
      <c r="J41" s="8">
        <f t="shared" si="7"/>
        <v>2.28526962785E-2</v>
      </c>
      <c r="K41" s="8">
        <f t="shared" si="8"/>
        <v>0.16268501911</v>
      </c>
      <c r="L41" s="8">
        <f t="shared" si="9"/>
        <v>8.5974774499100001E-2</v>
      </c>
      <c r="M41" s="8">
        <f t="shared" si="10"/>
        <v>8.4491524811800001E-3</v>
      </c>
      <c r="N41" s="8">
        <f t="shared" si="11"/>
        <v>0.17087237366300001</v>
      </c>
      <c r="O41" s="8">
        <f t="shared" si="12"/>
        <v>0.58680404432400002</v>
      </c>
      <c r="P41" s="8">
        <f t="shared" si="13"/>
        <v>1.5460570161899999E-6</v>
      </c>
      <c r="Q41" s="8">
        <f t="shared" si="14"/>
        <v>0.10836099129</v>
      </c>
      <c r="R41" s="8">
        <f t="shared" si="15"/>
        <v>1.22849310098</v>
      </c>
      <c r="S41" s="8">
        <f t="shared" si="16"/>
        <v>1.51985849446</v>
      </c>
      <c r="T41" s="8">
        <f t="shared" si="17"/>
        <v>1.35477493772</v>
      </c>
      <c r="W41" s="7" t="s">
        <v>1344</v>
      </c>
      <c r="X41" s="7" t="s">
        <v>132</v>
      </c>
      <c r="Y41" s="8">
        <v>8.4468728026199993E-2</v>
      </c>
      <c r="Z41" s="8">
        <v>8.9462017453499996E-3</v>
      </c>
      <c r="AA41" s="8">
        <v>0.135078171207</v>
      </c>
      <c r="AB41" s="8">
        <v>0.25333675650800003</v>
      </c>
      <c r="AC41" s="8">
        <v>3.73685368832E-2</v>
      </c>
      <c r="AD41" s="8">
        <v>0.22915320106699999</v>
      </c>
      <c r="AE41" s="8">
        <v>0.169237222331</v>
      </c>
      <c r="AF41" s="8">
        <v>2.28526962785E-2</v>
      </c>
      <c r="AG41" s="8">
        <v>0.16268501911</v>
      </c>
      <c r="AH41" s="8">
        <v>8.5974774499100001E-2</v>
      </c>
      <c r="AI41" s="8">
        <v>8.4491524811800001E-3</v>
      </c>
      <c r="AJ41" s="8">
        <v>0.17087237366300001</v>
      </c>
      <c r="AK41" s="8">
        <v>0.58680404432400002</v>
      </c>
      <c r="AL41" s="8">
        <v>1.5460570161899999E-6</v>
      </c>
      <c r="AM41" s="8">
        <v>0.10836099129</v>
      </c>
      <c r="AN41" s="8">
        <v>1.22849310098</v>
      </c>
      <c r="AO41" s="8">
        <v>1.51985849446</v>
      </c>
      <c r="AP41" s="8">
        <v>1.35477493772</v>
      </c>
      <c r="AS41" s="7">
        <v>221111</v>
      </c>
      <c r="AT41" s="7" t="s">
        <v>132</v>
      </c>
      <c r="AU41" s="8">
        <v>0.1158255362350129</v>
      </c>
      <c r="AV41" s="8">
        <v>2.1568360406989191E-2</v>
      </c>
      <c r="AW41" s="8">
        <v>0.2624580656848548</v>
      </c>
      <c r="AX41" s="8">
        <v>0.52343018129373053</v>
      </c>
      <c r="AY41" s="8">
        <v>0.12497231093274358</v>
      </c>
      <c r="AZ41" s="8">
        <v>0.96727488371777426</v>
      </c>
      <c r="BA41" s="8">
        <v>0.28313857609875803</v>
      </c>
      <c r="BB41" s="8">
        <v>6.7104028016340314E-2</v>
      </c>
      <c r="BC41" s="8">
        <v>0.5967059804125483</v>
      </c>
      <c r="BD41" s="8">
        <v>0.11630418248422907</v>
      </c>
      <c r="BE41" s="8">
        <v>2.0761970327654679E-2</v>
      </c>
      <c r="BF41" s="8">
        <v>0.28551032354361283</v>
      </c>
      <c r="BG41" s="8">
        <v>0.54894571888374233</v>
      </c>
      <c r="BH41" s="8">
        <v>1.3559747057484193E-6</v>
      </c>
      <c r="BI41" s="8">
        <v>0.10136995959387089</v>
      </c>
      <c r="BJ41" s="8">
        <v>1.3998519623266132</v>
      </c>
      <c r="BK41" s="8">
        <v>2.5511612469112901</v>
      </c>
      <c r="BL41" s="8">
        <v>1.8824324554953213</v>
      </c>
    </row>
    <row r="42" spans="1:64" x14ac:dyDescent="0.3">
      <c r="A42" s="7">
        <v>221112</v>
      </c>
      <c r="B42" s="7" t="s">
        <v>133</v>
      </c>
      <c r="C42" s="8">
        <f t="shared" si="0"/>
        <v>8.4646222780000002E-2</v>
      </c>
      <c r="D42" s="8">
        <f t="shared" si="1"/>
        <v>8.9531111963199999E-3</v>
      </c>
      <c r="E42" s="8">
        <f t="shared" si="2"/>
        <v>0.13574443598800001</v>
      </c>
      <c r="F42" s="8">
        <f t="shared" si="3"/>
        <v>0.36671004482199998</v>
      </c>
      <c r="G42" s="8">
        <f t="shared" si="4"/>
        <v>5.3691604716599999E-2</v>
      </c>
      <c r="H42" s="8">
        <f t="shared" si="5"/>
        <v>0.33809764216100002</v>
      </c>
      <c r="I42" s="8">
        <f t="shared" si="6"/>
        <v>0.17320503771000001</v>
      </c>
      <c r="J42" s="8">
        <f t="shared" si="7"/>
        <v>2.3320231271899999E-2</v>
      </c>
      <c r="K42" s="8">
        <f t="shared" si="8"/>
        <v>0.170234812067</v>
      </c>
      <c r="L42" s="8">
        <f t="shared" si="9"/>
        <v>8.6101149093200005E-2</v>
      </c>
      <c r="M42" s="8">
        <f t="shared" si="10"/>
        <v>8.4582922766000008E-3</v>
      </c>
      <c r="N42" s="8">
        <f t="shared" si="11"/>
        <v>0.171224139932</v>
      </c>
      <c r="O42" s="8">
        <f t="shared" si="12"/>
        <v>0.58673149380800005</v>
      </c>
      <c r="P42" s="8">
        <f t="shared" si="13"/>
        <v>1.07463147879E-6</v>
      </c>
      <c r="Q42" s="8">
        <f t="shared" si="14"/>
        <v>0.10604712332299999</v>
      </c>
      <c r="R42" s="8">
        <f t="shared" si="15"/>
        <v>1.2293437699600001</v>
      </c>
      <c r="S42" s="8">
        <f t="shared" si="16"/>
        <v>1.7584992917</v>
      </c>
      <c r="T42" s="8">
        <f t="shared" si="17"/>
        <v>1.36676008105</v>
      </c>
      <c r="W42" s="7" t="s">
        <v>1345</v>
      </c>
      <c r="X42" s="7" t="s">
        <v>133</v>
      </c>
      <c r="Y42" s="8">
        <v>8.4646222780000002E-2</v>
      </c>
      <c r="Z42" s="8">
        <v>8.9531111963199999E-3</v>
      </c>
      <c r="AA42" s="8">
        <v>0.13574443598800001</v>
      </c>
      <c r="AB42" s="8">
        <v>0.36671004482199998</v>
      </c>
      <c r="AC42" s="8">
        <v>5.3691604716599999E-2</v>
      </c>
      <c r="AD42" s="8">
        <v>0.33809764216100002</v>
      </c>
      <c r="AE42" s="8">
        <v>0.17320503771000001</v>
      </c>
      <c r="AF42" s="8">
        <v>2.3320231271899999E-2</v>
      </c>
      <c r="AG42" s="8">
        <v>0.170234812067</v>
      </c>
      <c r="AH42" s="8">
        <v>8.6101149093200005E-2</v>
      </c>
      <c r="AI42" s="8">
        <v>8.4582922766000008E-3</v>
      </c>
      <c r="AJ42" s="8">
        <v>0.171224139932</v>
      </c>
      <c r="AK42" s="8">
        <v>0.58673149380800005</v>
      </c>
      <c r="AL42" s="8">
        <v>1.07463147879E-6</v>
      </c>
      <c r="AM42" s="8">
        <v>0.10604712332299999</v>
      </c>
      <c r="AN42" s="8">
        <v>1.2293437699600001</v>
      </c>
      <c r="AO42" s="8">
        <v>1.7584992917</v>
      </c>
      <c r="AP42" s="8">
        <v>1.36676008105</v>
      </c>
      <c r="AS42" s="7">
        <v>221112</v>
      </c>
      <c r="AT42" s="7" t="s">
        <v>133</v>
      </c>
      <c r="AU42" s="8">
        <v>0.1009846505426145</v>
      </c>
      <c r="AV42" s="8">
        <v>1.9722534947364197E-2</v>
      </c>
      <c r="AW42" s="8">
        <v>0.22730585862066136</v>
      </c>
      <c r="AX42" s="8">
        <v>0.70025301617543889</v>
      </c>
      <c r="AY42" s="8">
        <v>0.18412135063885049</v>
      </c>
      <c r="AZ42" s="8">
        <v>1.3161220436689243</v>
      </c>
      <c r="BA42" s="8">
        <v>0.25333896116501614</v>
      </c>
      <c r="BB42" s="8">
        <v>6.2952420442682261E-2</v>
      </c>
      <c r="BC42" s="8">
        <v>0.54228871776006449</v>
      </c>
      <c r="BD42" s="8">
        <v>0.10160965312237578</v>
      </c>
      <c r="BE42" s="8">
        <v>1.9040833191889196E-2</v>
      </c>
      <c r="BF42" s="8">
        <v>0.24552518063312903</v>
      </c>
      <c r="BG42" s="8">
        <v>0.45424373714167704</v>
      </c>
      <c r="BH42" s="8">
        <v>1.008084377478629E-6</v>
      </c>
      <c r="BI42" s="8">
        <v>8.2100998701677433E-2</v>
      </c>
      <c r="BJ42" s="8">
        <v>1.3480130441108062</v>
      </c>
      <c r="BK42" s="8">
        <v>2.9746899588703228</v>
      </c>
      <c r="BL42" s="8">
        <v>1.6327736477548389</v>
      </c>
    </row>
    <row r="43" spans="1:64" x14ac:dyDescent="0.3">
      <c r="A43" s="7">
        <v>221113</v>
      </c>
      <c r="B43" s="7" t="s">
        <v>134</v>
      </c>
      <c r="C43" s="8">
        <f t="shared" si="0"/>
        <v>4.1186707972290321E-2</v>
      </c>
      <c r="D43" s="8">
        <f t="shared" si="1"/>
        <v>9.976497245025806E-3</v>
      </c>
      <c r="E43" s="8">
        <f t="shared" si="2"/>
        <v>9.387934272130645E-2</v>
      </c>
      <c r="F43" s="8">
        <f t="shared" si="3"/>
        <v>0.20317781185131778</v>
      </c>
      <c r="G43" s="8">
        <f t="shared" si="4"/>
        <v>6.258993530472097E-2</v>
      </c>
      <c r="H43" s="8">
        <f t="shared" si="5"/>
        <v>0.3952622699966129</v>
      </c>
      <c r="I43" s="8">
        <f t="shared" si="6"/>
        <v>0.10656961272714514</v>
      </c>
      <c r="J43" s="8">
        <f t="shared" si="7"/>
        <v>3.2574657452666134E-2</v>
      </c>
      <c r="K43" s="8">
        <f t="shared" si="8"/>
        <v>0.23195684487414511</v>
      </c>
      <c r="L43" s="8">
        <f t="shared" si="9"/>
        <v>4.1526745938224197E-2</v>
      </c>
      <c r="M43" s="8">
        <f t="shared" si="10"/>
        <v>9.6914613191629046E-3</v>
      </c>
      <c r="N43" s="8">
        <f t="shared" si="11"/>
        <v>9.9837515713177422E-2</v>
      </c>
      <c r="O43" s="8">
        <f t="shared" si="12"/>
        <v>0.16083665022170973</v>
      </c>
      <c r="P43" s="8">
        <f t="shared" si="13"/>
        <v>3.7961549722929042E-7</v>
      </c>
      <c r="Q43" s="8">
        <f t="shared" si="14"/>
        <v>2.9681662722193546E-2</v>
      </c>
      <c r="R43" s="8">
        <f t="shared" si="15"/>
        <v>1</v>
      </c>
      <c r="S43" s="8">
        <f t="shared" si="16"/>
        <v>0.93522356554032249</v>
      </c>
      <c r="T43" s="8">
        <f t="shared" si="17"/>
        <v>0.64529466344080655</v>
      </c>
      <c r="W43" s="7" t="s">
        <v>1346</v>
      </c>
      <c r="X43" s="7" t="s">
        <v>134</v>
      </c>
      <c r="Y43" s="8">
        <v>0</v>
      </c>
      <c r="Z43" s="8">
        <v>0</v>
      </c>
      <c r="AA43" s="8">
        <v>0</v>
      </c>
      <c r="AB43" s="8">
        <v>0</v>
      </c>
      <c r="AC43" s="8">
        <v>0</v>
      </c>
      <c r="AD43" s="8">
        <v>0</v>
      </c>
      <c r="AE43" s="8">
        <v>0</v>
      </c>
      <c r="AF43" s="8">
        <v>0</v>
      </c>
      <c r="AG43" s="8">
        <v>0</v>
      </c>
      <c r="AH43" s="8">
        <v>0</v>
      </c>
      <c r="AI43" s="8">
        <v>0</v>
      </c>
      <c r="AJ43" s="8">
        <v>0</v>
      </c>
      <c r="AK43" s="8">
        <v>0</v>
      </c>
      <c r="AL43" s="8">
        <v>0</v>
      </c>
      <c r="AM43" s="8">
        <v>0</v>
      </c>
      <c r="AN43" s="8">
        <v>1</v>
      </c>
      <c r="AO43" s="8">
        <v>0</v>
      </c>
      <c r="AP43" s="8">
        <v>0</v>
      </c>
      <c r="AS43" s="7">
        <v>221113</v>
      </c>
      <c r="AT43" s="7" t="s">
        <v>134</v>
      </c>
      <c r="AU43" s="8">
        <v>4.1186707972290321E-2</v>
      </c>
      <c r="AV43" s="8">
        <v>9.976497245025806E-3</v>
      </c>
      <c r="AW43" s="8">
        <v>9.387934272130645E-2</v>
      </c>
      <c r="AX43" s="8">
        <v>0.20317781185131778</v>
      </c>
      <c r="AY43" s="8">
        <v>6.258993530472097E-2</v>
      </c>
      <c r="AZ43" s="8">
        <v>0.3952622699966129</v>
      </c>
      <c r="BA43" s="8">
        <v>0.10656961272714514</v>
      </c>
      <c r="BB43" s="8">
        <v>3.2574657452666134E-2</v>
      </c>
      <c r="BC43" s="8">
        <v>0.23195684487414511</v>
      </c>
      <c r="BD43" s="8">
        <v>4.1526745938224197E-2</v>
      </c>
      <c r="BE43" s="8">
        <v>9.6914613191629046E-3</v>
      </c>
      <c r="BF43" s="8">
        <v>9.9837515713177422E-2</v>
      </c>
      <c r="BG43" s="8">
        <v>0.16083665022170973</v>
      </c>
      <c r="BH43" s="8">
        <v>3.7961549722929042E-7</v>
      </c>
      <c r="BI43" s="8">
        <v>2.9681662722193546E-2</v>
      </c>
      <c r="BJ43" s="8">
        <v>1.1450425479388711</v>
      </c>
      <c r="BK43" s="8">
        <v>0.93522356554032249</v>
      </c>
      <c r="BL43" s="8">
        <v>0.64529466344080655</v>
      </c>
    </row>
    <row r="44" spans="1:64" x14ac:dyDescent="0.3">
      <c r="A44" s="7">
        <v>221114</v>
      </c>
      <c r="B44" s="7" t="s">
        <v>135</v>
      </c>
      <c r="C44" s="8">
        <f t="shared" si="0"/>
        <v>5.0235275010251608E-2</v>
      </c>
      <c r="D44" s="8">
        <f t="shared" si="1"/>
        <v>1.1082318072767746E-2</v>
      </c>
      <c r="E44" s="8">
        <f t="shared" si="2"/>
        <v>0.11627723825898388</v>
      </c>
      <c r="F44" s="8">
        <f t="shared" si="3"/>
        <v>0.27547983973432255</v>
      </c>
      <c r="G44" s="8">
        <f t="shared" si="4"/>
        <v>7.759926109926614E-2</v>
      </c>
      <c r="H44" s="8">
        <f t="shared" si="5"/>
        <v>0.54516392271993541</v>
      </c>
      <c r="I44" s="8">
        <f t="shared" si="6"/>
        <v>0.12497148028606452</v>
      </c>
      <c r="J44" s="8">
        <f t="shared" si="7"/>
        <v>3.5039916903362903E-2</v>
      </c>
      <c r="K44" s="8">
        <f t="shared" si="8"/>
        <v>0.28224548806595168</v>
      </c>
      <c r="L44" s="8">
        <f t="shared" si="9"/>
        <v>5.099209063608387E-2</v>
      </c>
      <c r="M44" s="8">
        <f t="shared" si="10"/>
        <v>1.0765322594350001E-2</v>
      </c>
      <c r="N44" s="8">
        <f t="shared" si="11"/>
        <v>0.12385435310772581</v>
      </c>
      <c r="O44" s="8">
        <f t="shared" si="12"/>
        <v>0.20741020345951608</v>
      </c>
      <c r="P44" s="8">
        <f t="shared" si="13"/>
        <v>3.7743154526980636E-7</v>
      </c>
      <c r="Q44" s="8">
        <f t="shared" si="14"/>
        <v>3.8877189250935487E-2</v>
      </c>
      <c r="R44" s="8">
        <f t="shared" si="15"/>
        <v>1</v>
      </c>
      <c r="S44" s="8">
        <f t="shared" si="16"/>
        <v>1.2530817332308064</v>
      </c>
      <c r="T44" s="8">
        <f t="shared" si="17"/>
        <v>0.79709559493290327</v>
      </c>
      <c r="W44" s="7" t="s">
        <v>1347</v>
      </c>
      <c r="X44" s="7" t="s">
        <v>135</v>
      </c>
      <c r="Y44" s="8">
        <v>0</v>
      </c>
      <c r="Z44" s="8">
        <v>0</v>
      </c>
      <c r="AA44" s="8">
        <v>0</v>
      </c>
      <c r="AB44" s="8">
        <v>0</v>
      </c>
      <c r="AC44" s="8">
        <v>0</v>
      </c>
      <c r="AD44" s="8">
        <v>0</v>
      </c>
      <c r="AE44" s="8">
        <v>0</v>
      </c>
      <c r="AF44" s="8">
        <v>0</v>
      </c>
      <c r="AG44" s="8">
        <v>0</v>
      </c>
      <c r="AH44" s="8">
        <v>0</v>
      </c>
      <c r="AI44" s="8">
        <v>0</v>
      </c>
      <c r="AJ44" s="8">
        <v>0</v>
      </c>
      <c r="AK44" s="8">
        <v>0</v>
      </c>
      <c r="AL44" s="8">
        <v>0</v>
      </c>
      <c r="AM44" s="8">
        <v>0</v>
      </c>
      <c r="AN44" s="8">
        <v>1</v>
      </c>
      <c r="AO44" s="8">
        <v>0</v>
      </c>
      <c r="AP44" s="8">
        <v>0</v>
      </c>
      <c r="AS44" s="7">
        <v>221114</v>
      </c>
      <c r="AT44" s="7" t="s">
        <v>135</v>
      </c>
      <c r="AU44" s="8">
        <v>5.0235275010251608E-2</v>
      </c>
      <c r="AV44" s="8">
        <v>1.1082318072767746E-2</v>
      </c>
      <c r="AW44" s="8">
        <v>0.11627723825898388</v>
      </c>
      <c r="AX44" s="8">
        <v>0.27547983973432255</v>
      </c>
      <c r="AY44" s="8">
        <v>7.759926109926614E-2</v>
      </c>
      <c r="AZ44" s="8">
        <v>0.54516392271993541</v>
      </c>
      <c r="BA44" s="8">
        <v>0.12497148028606452</v>
      </c>
      <c r="BB44" s="8">
        <v>3.5039916903362903E-2</v>
      </c>
      <c r="BC44" s="8">
        <v>0.28224548806595168</v>
      </c>
      <c r="BD44" s="8">
        <v>5.099209063608387E-2</v>
      </c>
      <c r="BE44" s="8">
        <v>1.0765322594350001E-2</v>
      </c>
      <c r="BF44" s="8">
        <v>0.12385435310772581</v>
      </c>
      <c r="BG44" s="8">
        <v>0.20741020345951608</v>
      </c>
      <c r="BH44" s="8">
        <v>3.7743154526980636E-7</v>
      </c>
      <c r="BI44" s="8">
        <v>3.8877189250935487E-2</v>
      </c>
      <c r="BJ44" s="8">
        <v>1.1775948313419353</v>
      </c>
      <c r="BK44" s="8">
        <v>1.2530817332308064</v>
      </c>
      <c r="BL44" s="8">
        <v>0.79709559493290327</v>
      </c>
    </row>
    <row r="45" spans="1:64" x14ac:dyDescent="0.3">
      <c r="A45" s="7">
        <v>221115</v>
      </c>
      <c r="B45" s="7" t="s">
        <v>136</v>
      </c>
      <c r="C45" s="8">
        <f t="shared" si="0"/>
        <v>8.4565620268400005E-2</v>
      </c>
      <c r="D45" s="8">
        <f t="shared" si="1"/>
        <v>8.9414460954200005E-3</v>
      </c>
      <c r="E45" s="8">
        <f t="shared" si="2"/>
        <v>0.133715601844</v>
      </c>
      <c r="F45" s="8">
        <f t="shared" si="3"/>
        <v>0.59400981390300001</v>
      </c>
      <c r="G45" s="8">
        <f t="shared" si="4"/>
        <v>8.7811342001000006E-2</v>
      </c>
      <c r="H45" s="8">
        <f t="shared" si="5"/>
        <v>0.53558341440199997</v>
      </c>
      <c r="I45" s="8">
        <f t="shared" si="6"/>
        <v>0.176153022987</v>
      </c>
      <c r="J45" s="8">
        <f t="shared" si="7"/>
        <v>2.3815649567899999E-2</v>
      </c>
      <c r="K45" s="8">
        <f t="shared" si="8"/>
        <v>0.17125411413700001</v>
      </c>
      <c r="L45" s="8">
        <f t="shared" si="9"/>
        <v>8.6301256001600005E-2</v>
      </c>
      <c r="M45" s="8">
        <f t="shared" si="10"/>
        <v>8.4642210726400009E-3</v>
      </c>
      <c r="N45" s="8">
        <f t="shared" si="11"/>
        <v>0.168825979293</v>
      </c>
      <c r="O45" s="8">
        <f t="shared" si="12"/>
        <v>0.585686621367</v>
      </c>
      <c r="P45" s="8">
        <f t="shared" si="13"/>
        <v>6.5498403129899995E-7</v>
      </c>
      <c r="Q45" s="8">
        <f t="shared" si="14"/>
        <v>0.103625274282</v>
      </c>
      <c r="R45" s="8">
        <f t="shared" si="15"/>
        <v>1.22722266821</v>
      </c>
      <c r="S45" s="8">
        <f t="shared" si="16"/>
        <v>2.2174045703099998</v>
      </c>
      <c r="T45" s="8">
        <f t="shared" si="17"/>
        <v>1.37122278669</v>
      </c>
      <c r="W45" s="7" t="s">
        <v>1348</v>
      </c>
      <c r="X45" s="7" t="s">
        <v>136</v>
      </c>
      <c r="Y45" s="8">
        <v>8.4565620268400005E-2</v>
      </c>
      <c r="Z45" s="8">
        <v>8.9414460954200005E-3</v>
      </c>
      <c r="AA45" s="8">
        <v>0.133715601844</v>
      </c>
      <c r="AB45" s="8">
        <v>0.59400981390300001</v>
      </c>
      <c r="AC45" s="8">
        <v>8.7811342001000006E-2</v>
      </c>
      <c r="AD45" s="8">
        <v>0.53558341440199997</v>
      </c>
      <c r="AE45" s="8">
        <v>0.176153022987</v>
      </c>
      <c r="AF45" s="8">
        <v>2.3815649567899999E-2</v>
      </c>
      <c r="AG45" s="8">
        <v>0.17125411413700001</v>
      </c>
      <c r="AH45" s="8">
        <v>8.6301256001600005E-2</v>
      </c>
      <c r="AI45" s="8">
        <v>8.4642210726400009E-3</v>
      </c>
      <c r="AJ45" s="8">
        <v>0.168825979293</v>
      </c>
      <c r="AK45" s="8">
        <v>0.585686621367</v>
      </c>
      <c r="AL45" s="8">
        <v>6.5498403129899995E-7</v>
      </c>
      <c r="AM45" s="8">
        <v>0.103625274282</v>
      </c>
      <c r="AN45" s="8">
        <v>1.22722266821</v>
      </c>
      <c r="AO45" s="8">
        <v>2.2174045703099998</v>
      </c>
      <c r="AP45" s="8">
        <v>1.37122278669</v>
      </c>
      <c r="AS45" s="7">
        <v>221115</v>
      </c>
      <c r="AT45" s="7" t="s">
        <v>136</v>
      </c>
      <c r="AU45" s="8">
        <v>7.0942879842733855E-2</v>
      </c>
      <c r="AV45" s="8">
        <v>1.524065455666645E-2</v>
      </c>
      <c r="AW45" s="8">
        <v>0.16153926421361295</v>
      </c>
      <c r="AX45" s="8">
        <v>0.29182212066072583</v>
      </c>
      <c r="AY45" s="8">
        <v>8.0164430392674194E-2</v>
      </c>
      <c r="AZ45" s="8">
        <v>0.53051759820267752</v>
      </c>
      <c r="BA45" s="8">
        <v>0.18681826882993552</v>
      </c>
      <c r="BB45" s="8">
        <v>5.0842055675396777E-2</v>
      </c>
      <c r="BC45" s="8">
        <v>0.40671009131016128</v>
      </c>
      <c r="BD45" s="8">
        <v>7.1749850847069335E-2</v>
      </c>
      <c r="BE45" s="8">
        <v>1.4768754628431288E-2</v>
      </c>
      <c r="BF45" s="8">
        <v>0.17285630800987098</v>
      </c>
      <c r="BG45" s="8">
        <v>0.30228986909264499</v>
      </c>
      <c r="BH45" s="8">
        <v>9.4681104145714517E-7</v>
      </c>
      <c r="BI45" s="8">
        <v>5.3484012532645148E-2</v>
      </c>
      <c r="BJ45" s="8">
        <v>1.2477227986133872</v>
      </c>
      <c r="BK45" s="8">
        <v>1.4186331815140321</v>
      </c>
      <c r="BL45" s="8">
        <v>1.1604994480735484</v>
      </c>
    </row>
    <row r="46" spans="1:64" x14ac:dyDescent="0.3">
      <c r="A46" s="7">
        <v>221116</v>
      </c>
      <c r="B46" s="7" t="s">
        <v>137</v>
      </c>
      <c r="C46" s="8">
        <f t="shared" si="0"/>
        <v>0</v>
      </c>
      <c r="D46" s="8">
        <f t="shared" si="1"/>
        <v>0</v>
      </c>
      <c r="E46" s="8">
        <f t="shared" si="2"/>
        <v>0</v>
      </c>
      <c r="F46" s="8">
        <f t="shared" si="3"/>
        <v>0</v>
      </c>
      <c r="G46" s="8">
        <f t="shared" si="4"/>
        <v>0</v>
      </c>
      <c r="H46" s="8">
        <f t="shared" si="5"/>
        <v>0</v>
      </c>
      <c r="I46" s="8">
        <f t="shared" si="6"/>
        <v>0</v>
      </c>
      <c r="J46" s="8">
        <f t="shared" si="7"/>
        <v>0</v>
      </c>
      <c r="K46" s="8">
        <f t="shared" si="8"/>
        <v>0</v>
      </c>
      <c r="L46" s="8">
        <f t="shared" si="9"/>
        <v>0</v>
      </c>
      <c r="M46" s="8">
        <f t="shared" si="10"/>
        <v>0</v>
      </c>
      <c r="N46" s="8">
        <f t="shared" si="11"/>
        <v>0</v>
      </c>
      <c r="O46" s="8">
        <f t="shared" si="12"/>
        <v>0</v>
      </c>
      <c r="P46" s="8">
        <f t="shared" si="13"/>
        <v>0</v>
      </c>
      <c r="Q46" s="8">
        <f t="shared" si="14"/>
        <v>0</v>
      </c>
      <c r="R46" s="8">
        <f t="shared" si="15"/>
        <v>1</v>
      </c>
      <c r="S46" s="8">
        <f t="shared" si="16"/>
        <v>0</v>
      </c>
      <c r="T46" s="8">
        <f t="shared" si="17"/>
        <v>0</v>
      </c>
      <c r="W46" s="7" t="s">
        <v>1349</v>
      </c>
      <c r="X46" s="7" t="s">
        <v>137</v>
      </c>
      <c r="Y46" s="8">
        <v>0</v>
      </c>
      <c r="Z46" s="8">
        <v>0</v>
      </c>
      <c r="AA46" s="8">
        <v>0</v>
      </c>
      <c r="AB46" s="8">
        <v>0</v>
      </c>
      <c r="AC46" s="8">
        <v>0</v>
      </c>
      <c r="AD46" s="8">
        <v>0</v>
      </c>
      <c r="AE46" s="8">
        <v>0</v>
      </c>
      <c r="AF46" s="8">
        <v>0</v>
      </c>
      <c r="AG46" s="8">
        <v>0</v>
      </c>
      <c r="AH46" s="8">
        <v>0</v>
      </c>
      <c r="AI46" s="8">
        <v>0</v>
      </c>
      <c r="AJ46" s="8">
        <v>0</v>
      </c>
      <c r="AK46" s="8">
        <v>0</v>
      </c>
      <c r="AL46" s="8">
        <v>0</v>
      </c>
      <c r="AM46" s="8">
        <v>0</v>
      </c>
      <c r="AN46" s="8">
        <v>1</v>
      </c>
      <c r="AO46" s="8">
        <v>0</v>
      </c>
      <c r="AP46" s="8">
        <v>0</v>
      </c>
      <c r="AS46" s="7">
        <v>221116</v>
      </c>
      <c r="AT46" s="7" t="s">
        <v>137</v>
      </c>
      <c r="AU46" s="8">
        <v>0</v>
      </c>
      <c r="AV46" s="8">
        <v>0</v>
      </c>
      <c r="AW46" s="8">
        <v>0</v>
      </c>
      <c r="AX46" s="8">
        <v>0</v>
      </c>
      <c r="AY46" s="8">
        <v>0</v>
      </c>
      <c r="AZ46" s="8">
        <v>0</v>
      </c>
      <c r="BA46" s="8">
        <v>0</v>
      </c>
      <c r="BB46" s="8">
        <v>0</v>
      </c>
      <c r="BC46" s="8">
        <v>0</v>
      </c>
      <c r="BD46" s="8">
        <v>0</v>
      </c>
      <c r="BE46" s="8">
        <v>0</v>
      </c>
      <c r="BF46" s="8">
        <v>0</v>
      </c>
      <c r="BG46" s="8">
        <v>0</v>
      </c>
      <c r="BH46" s="8">
        <v>0</v>
      </c>
      <c r="BI46" s="8">
        <v>0</v>
      </c>
      <c r="BJ46" s="8">
        <v>1</v>
      </c>
      <c r="BK46" s="8">
        <v>0</v>
      </c>
      <c r="BL46" s="8">
        <v>0</v>
      </c>
    </row>
    <row r="47" spans="1:64" x14ac:dyDescent="0.3">
      <c r="A47" s="7">
        <v>221117</v>
      </c>
      <c r="B47" s="7" t="s">
        <v>138</v>
      </c>
      <c r="C47" s="8">
        <f t="shared" si="0"/>
        <v>4.9176207477188705E-2</v>
      </c>
      <c r="D47" s="8">
        <f t="shared" si="1"/>
        <v>1.1147207891877418E-2</v>
      </c>
      <c r="E47" s="8">
        <f t="shared" si="2"/>
        <v>0.11414760958198387</v>
      </c>
      <c r="F47" s="8">
        <f t="shared" si="3"/>
        <v>0.20278008411343543</v>
      </c>
      <c r="G47" s="8">
        <f t="shared" si="4"/>
        <v>5.7529335091845157E-2</v>
      </c>
      <c r="H47" s="8">
        <f t="shared" si="5"/>
        <v>0.40210266008722584</v>
      </c>
      <c r="I47" s="8">
        <f t="shared" si="6"/>
        <v>0.12397995645087095</v>
      </c>
      <c r="J47" s="8">
        <f t="shared" si="7"/>
        <v>3.5466270276308061E-2</v>
      </c>
      <c r="K47" s="8">
        <f t="shared" si="8"/>
        <v>0.27356147032933864</v>
      </c>
      <c r="L47" s="8">
        <f t="shared" si="9"/>
        <v>5.0109318636203222E-2</v>
      </c>
      <c r="M47" s="8">
        <f t="shared" si="10"/>
        <v>1.0864523811638709E-2</v>
      </c>
      <c r="N47" s="8">
        <f t="shared" si="11"/>
        <v>0.122496831046</v>
      </c>
      <c r="O47" s="8">
        <f t="shared" si="12"/>
        <v>0.19746939451083872</v>
      </c>
      <c r="P47" s="8">
        <f t="shared" si="13"/>
        <v>6.155325717444677E-7</v>
      </c>
      <c r="Q47" s="8">
        <f t="shared" si="14"/>
        <v>3.7335063032467745E-2</v>
      </c>
      <c r="R47" s="8">
        <f t="shared" si="15"/>
        <v>1</v>
      </c>
      <c r="S47" s="8">
        <f t="shared" si="16"/>
        <v>1.0011217567116129</v>
      </c>
      <c r="T47" s="8">
        <f t="shared" si="17"/>
        <v>0.77171737447596767</v>
      </c>
      <c r="W47" s="7" t="s">
        <v>1350</v>
      </c>
      <c r="X47" s="7" t="s">
        <v>138</v>
      </c>
      <c r="Y47" s="8">
        <v>0</v>
      </c>
      <c r="Z47" s="8">
        <v>0</v>
      </c>
      <c r="AA47" s="8">
        <v>0</v>
      </c>
      <c r="AB47" s="8">
        <v>0</v>
      </c>
      <c r="AC47" s="8">
        <v>0</v>
      </c>
      <c r="AD47" s="8">
        <v>0</v>
      </c>
      <c r="AE47" s="8">
        <v>0</v>
      </c>
      <c r="AF47" s="8">
        <v>0</v>
      </c>
      <c r="AG47" s="8">
        <v>0</v>
      </c>
      <c r="AH47" s="8">
        <v>0</v>
      </c>
      <c r="AI47" s="8">
        <v>0</v>
      </c>
      <c r="AJ47" s="8">
        <v>0</v>
      </c>
      <c r="AK47" s="8">
        <v>0</v>
      </c>
      <c r="AL47" s="8">
        <v>0</v>
      </c>
      <c r="AM47" s="8">
        <v>0</v>
      </c>
      <c r="AN47" s="8">
        <v>1</v>
      </c>
      <c r="AO47" s="8">
        <v>0</v>
      </c>
      <c r="AP47" s="8">
        <v>0</v>
      </c>
      <c r="AS47" s="7">
        <v>221117</v>
      </c>
      <c r="AT47" s="7" t="s">
        <v>138</v>
      </c>
      <c r="AU47" s="8">
        <v>4.9176207477188705E-2</v>
      </c>
      <c r="AV47" s="8">
        <v>1.1147207891877418E-2</v>
      </c>
      <c r="AW47" s="8">
        <v>0.11414760958198387</v>
      </c>
      <c r="AX47" s="8">
        <v>0.20278008411343543</v>
      </c>
      <c r="AY47" s="8">
        <v>5.7529335091845157E-2</v>
      </c>
      <c r="AZ47" s="8">
        <v>0.40210266008722584</v>
      </c>
      <c r="BA47" s="8">
        <v>0.12397995645087095</v>
      </c>
      <c r="BB47" s="8">
        <v>3.5466270276308061E-2</v>
      </c>
      <c r="BC47" s="8">
        <v>0.27356147032933864</v>
      </c>
      <c r="BD47" s="8">
        <v>5.0109318636203222E-2</v>
      </c>
      <c r="BE47" s="8">
        <v>1.0864523811638709E-2</v>
      </c>
      <c r="BF47" s="8">
        <v>0.122496831046</v>
      </c>
      <c r="BG47" s="8">
        <v>0.19746939451083872</v>
      </c>
      <c r="BH47" s="8">
        <v>6.155325717444677E-7</v>
      </c>
      <c r="BI47" s="8">
        <v>3.7335063032467745E-2</v>
      </c>
      <c r="BJ47" s="8">
        <v>1.1744710249511292</v>
      </c>
      <c r="BK47" s="8">
        <v>1.0011217567116129</v>
      </c>
      <c r="BL47" s="8">
        <v>0.77171737447596767</v>
      </c>
    </row>
    <row r="48" spans="1:64" x14ac:dyDescent="0.3">
      <c r="A48" s="7">
        <v>221118</v>
      </c>
      <c r="B48" s="7" t="s">
        <v>139</v>
      </c>
      <c r="C48" s="8">
        <f t="shared" si="0"/>
        <v>5.8282352901003212E-2</v>
      </c>
      <c r="D48" s="8">
        <f t="shared" si="1"/>
        <v>1.2854228838158063E-2</v>
      </c>
      <c r="E48" s="8">
        <f t="shared" si="2"/>
        <v>0.13739818136774193</v>
      </c>
      <c r="F48" s="8">
        <f t="shared" si="3"/>
        <v>0.24363749125439682</v>
      </c>
      <c r="G48" s="8">
        <f t="shared" si="4"/>
        <v>6.8592844144579029E-2</v>
      </c>
      <c r="H48" s="8">
        <f t="shared" si="5"/>
        <v>0.49088965380038385</v>
      </c>
      <c r="I48" s="8">
        <f t="shared" si="6"/>
        <v>0.14810636944259681</v>
      </c>
      <c r="J48" s="8">
        <f t="shared" si="7"/>
        <v>4.1375301154251622E-2</v>
      </c>
      <c r="K48" s="8">
        <f t="shared" si="8"/>
        <v>0.33589535613109678</v>
      </c>
      <c r="L48" s="8">
        <f t="shared" si="9"/>
        <v>5.9290058961130633E-2</v>
      </c>
      <c r="M48" s="8">
        <f t="shared" si="10"/>
        <v>1.2468812055963223E-2</v>
      </c>
      <c r="N48" s="8">
        <f t="shared" si="11"/>
        <v>0.14699276678838713</v>
      </c>
      <c r="O48" s="8">
        <f t="shared" si="12"/>
        <v>0.24488554165106458</v>
      </c>
      <c r="P48" s="8">
        <f t="shared" si="13"/>
        <v>7.1365128922750008E-7</v>
      </c>
      <c r="Q48" s="8">
        <f t="shared" si="14"/>
        <v>4.530214798074194E-2</v>
      </c>
      <c r="R48" s="8">
        <f t="shared" si="15"/>
        <v>1</v>
      </c>
      <c r="S48" s="8">
        <f t="shared" si="16"/>
        <v>1.2224748279090325</v>
      </c>
      <c r="T48" s="8">
        <f t="shared" si="17"/>
        <v>0.94473186543774201</v>
      </c>
      <c r="W48" s="7" t="s">
        <v>1351</v>
      </c>
      <c r="X48" s="7" t="s">
        <v>139</v>
      </c>
      <c r="Y48" s="8">
        <v>0</v>
      </c>
      <c r="Z48" s="8">
        <v>0</v>
      </c>
      <c r="AA48" s="8">
        <v>0</v>
      </c>
      <c r="AB48" s="8">
        <v>0</v>
      </c>
      <c r="AC48" s="8">
        <v>0</v>
      </c>
      <c r="AD48" s="8">
        <v>0</v>
      </c>
      <c r="AE48" s="8">
        <v>0</v>
      </c>
      <c r="AF48" s="8">
        <v>0</v>
      </c>
      <c r="AG48" s="8">
        <v>0</v>
      </c>
      <c r="AH48" s="8">
        <v>0</v>
      </c>
      <c r="AI48" s="8">
        <v>0</v>
      </c>
      <c r="AJ48" s="8">
        <v>0</v>
      </c>
      <c r="AK48" s="8">
        <v>0</v>
      </c>
      <c r="AL48" s="8">
        <v>0</v>
      </c>
      <c r="AM48" s="8">
        <v>0</v>
      </c>
      <c r="AN48" s="8">
        <v>1</v>
      </c>
      <c r="AO48" s="8">
        <v>0</v>
      </c>
      <c r="AP48" s="8">
        <v>0</v>
      </c>
      <c r="AS48" s="7">
        <v>221118</v>
      </c>
      <c r="AT48" s="7" t="s">
        <v>139</v>
      </c>
      <c r="AU48" s="8">
        <v>5.8282352901003212E-2</v>
      </c>
      <c r="AV48" s="8">
        <v>1.2854228838158063E-2</v>
      </c>
      <c r="AW48" s="8">
        <v>0.13739818136774193</v>
      </c>
      <c r="AX48" s="8">
        <v>0.24363749125439682</v>
      </c>
      <c r="AY48" s="8">
        <v>6.8592844144579029E-2</v>
      </c>
      <c r="AZ48" s="8">
        <v>0.49088965380038385</v>
      </c>
      <c r="BA48" s="8">
        <v>0.14810636944259681</v>
      </c>
      <c r="BB48" s="8">
        <v>4.1375301154251622E-2</v>
      </c>
      <c r="BC48" s="8">
        <v>0.33589535613109678</v>
      </c>
      <c r="BD48" s="8">
        <v>5.9290058961130633E-2</v>
      </c>
      <c r="BE48" s="8">
        <v>1.2468812055963223E-2</v>
      </c>
      <c r="BF48" s="8">
        <v>0.14699276678838713</v>
      </c>
      <c r="BG48" s="8">
        <v>0.24488554165106458</v>
      </c>
      <c r="BH48" s="8">
        <v>7.1365128922750008E-7</v>
      </c>
      <c r="BI48" s="8">
        <v>4.530214798074194E-2</v>
      </c>
      <c r="BJ48" s="8">
        <v>1.2085347631067742</v>
      </c>
      <c r="BK48" s="8">
        <v>1.2224748279090325</v>
      </c>
      <c r="BL48" s="8">
        <v>0.94473186543774201</v>
      </c>
    </row>
    <row r="49" spans="1:64" x14ac:dyDescent="0.3">
      <c r="A49" s="7">
        <v>221121</v>
      </c>
      <c r="B49" s="7" t="s">
        <v>140</v>
      </c>
      <c r="C49" s="8">
        <f t="shared" si="0"/>
        <v>5.4821308299762901E-2</v>
      </c>
      <c r="D49" s="8">
        <f t="shared" si="1"/>
        <v>1.2432886865161292E-2</v>
      </c>
      <c r="E49" s="8">
        <f t="shared" si="2"/>
        <v>0.12362973512609675</v>
      </c>
      <c r="F49" s="8">
        <f t="shared" si="3"/>
        <v>0.20233628202473708</v>
      </c>
      <c r="G49" s="8">
        <f t="shared" si="4"/>
        <v>5.8127342657214504E-2</v>
      </c>
      <c r="H49" s="8">
        <f t="shared" si="5"/>
        <v>0.36145317955404832</v>
      </c>
      <c r="I49" s="8">
        <f t="shared" si="6"/>
        <v>0.14174240374727418</v>
      </c>
      <c r="J49" s="8">
        <f t="shared" si="7"/>
        <v>4.0535519533161292E-2</v>
      </c>
      <c r="K49" s="8">
        <f t="shared" si="8"/>
        <v>0.30031054789949996</v>
      </c>
      <c r="L49" s="8">
        <f t="shared" si="9"/>
        <v>5.5237481308179029E-2</v>
      </c>
      <c r="M49" s="8">
        <f t="shared" si="10"/>
        <v>1.2043308061935485E-2</v>
      </c>
      <c r="N49" s="8">
        <f t="shared" si="11"/>
        <v>0.13267818998098388</v>
      </c>
      <c r="O49" s="8">
        <f t="shared" si="12"/>
        <v>0.22700969014529032</v>
      </c>
      <c r="P49" s="8">
        <f t="shared" si="13"/>
        <v>7.6708235946148376E-7</v>
      </c>
      <c r="Q49" s="8">
        <f t="shared" si="14"/>
        <v>4.1435050901032257E-2</v>
      </c>
      <c r="R49" s="8">
        <f t="shared" si="15"/>
        <v>1</v>
      </c>
      <c r="S49" s="8">
        <f t="shared" si="16"/>
        <v>1.0090135784299998</v>
      </c>
      <c r="T49" s="8">
        <f t="shared" si="17"/>
        <v>0.86968524537306469</v>
      </c>
      <c r="W49" s="7" t="s">
        <v>1352</v>
      </c>
      <c r="X49" s="7" t="s">
        <v>140</v>
      </c>
      <c r="Y49" s="8">
        <v>0</v>
      </c>
      <c r="Z49" s="8">
        <v>0</v>
      </c>
      <c r="AA49" s="8">
        <v>0</v>
      </c>
      <c r="AB49" s="8">
        <v>0</v>
      </c>
      <c r="AC49" s="8">
        <v>0</v>
      </c>
      <c r="AD49" s="8">
        <v>0</v>
      </c>
      <c r="AE49" s="8">
        <v>0</v>
      </c>
      <c r="AF49" s="8">
        <v>0</v>
      </c>
      <c r="AG49" s="8">
        <v>0</v>
      </c>
      <c r="AH49" s="8">
        <v>0</v>
      </c>
      <c r="AI49" s="8">
        <v>0</v>
      </c>
      <c r="AJ49" s="8">
        <v>0</v>
      </c>
      <c r="AK49" s="8">
        <v>0</v>
      </c>
      <c r="AL49" s="8">
        <v>0</v>
      </c>
      <c r="AM49" s="8">
        <v>0</v>
      </c>
      <c r="AN49" s="8">
        <v>1</v>
      </c>
      <c r="AO49" s="8">
        <v>0</v>
      </c>
      <c r="AP49" s="8">
        <v>0</v>
      </c>
      <c r="AS49" s="7">
        <v>221121</v>
      </c>
      <c r="AT49" s="7" t="s">
        <v>140</v>
      </c>
      <c r="AU49" s="8">
        <v>5.4821308299762901E-2</v>
      </c>
      <c r="AV49" s="8">
        <v>1.2432886865161292E-2</v>
      </c>
      <c r="AW49" s="8">
        <v>0.12362973512609675</v>
      </c>
      <c r="AX49" s="8">
        <v>0.20233628202473708</v>
      </c>
      <c r="AY49" s="8">
        <v>5.8127342657214504E-2</v>
      </c>
      <c r="AZ49" s="8">
        <v>0.36145317955404832</v>
      </c>
      <c r="BA49" s="8">
        <v>0.14174240374727418</v>
      </c>
      <c r="BB49" s="8">
        <v>4.0535519533161292E-2</v>
      </c>
      <c r="BC49" s="8">
        <v>0.30031054789949996</v>
      </c>
      <c r="BD49" s="8">
        <v>5.5237481308179029E-2</v>
      </c>
      <c r="BE49" s="8">
        <v>1.2043308061935485E-2</v>
      </c>
      <c r="BF49" s="8">
        <v>0.13267818998098388</v>
      </c>
      <c r="BG49" s="8">
        <v>0.22700969014529032</v>
      </c>
      <c r="BH49" s="8">
        <v>7.6708235946148376E-7</v>
      </c>
      <c r="BI49" s="8">
        <v>4.1435050901032257E-2</v>
      </c>
      <c r="BJ49" s="8">
        <v>1.1908839302911287</v>
      </c>
      <c r="BK49" s="8">
        <v>1.0090135784299998</v>
      </c>
      <c r="BL49" s="8">
        <v>0.86968524537306469</v>
      </c>
    </row>
    <row r="50" spans="1:64" x14ac:dyDescent="0.3">
      <c r="A50" s="7">
        <v>221122</v>
      </c>
      <c r="B50" s="7" t="s">
        <v>141</v>
      </c>
      <c r="C50" s="8">
        <f t="shared" si="0"/>
        <v>8.4613409158100006E-2</v>
      </c>
      <c r="D50" s="8">
        <f t="shared" si="1"/>
        <v>8.9376946488700006E-3</v>
      </c>
      <c r="E50" s="8">
        <f t="shared" si="2"/>
        <v>0.13424736653899999</v>
      </c>
      <c r="F50" s="8">
        <f t="shared" si="3"/>
        <v>0.28038417714699998</v>
      </c>
      <c r="G50" s="8">
        <f t="shared" si="4"/>
        <v>4.10340122728E-2</v>
      </c>
      <c r="H50" s="8">
        <f t="shared" si="5"/>
        <v>0.25352381742899999</v>
      </c>
      <c r="I50" s="8">
        <f t="shared" si="6"/>
        <v>0.16799188863</v>
      </c>
      <c r="J50" s="8">
        <f t="shared" si="7"/>
        <v>2.25896053342E-2</v>
      </c>
      <c r="K50" s="8">
        <f t="shared" si="8"/>
        <v>0.16237374980300001</v>
      </c>
      <c r="L50" s="8">
        <f t="shared" si="9"/>
        <v>8.6105430473299993E-2</v>
      </c>
      <c r="M50" s="8">
        <f t="shared" si="10"/>
        <v>8.4501895655700009E-3</v>
      </c>
      <c r="N50" s="8">
        <f t="shared" si="11"/>
        <v>0.169561395079</v>
      </c>
      <c r="O50" s="8">
        <f t="shared" si="12"/>
        <v>0.58643576663899999</v>
      </c>
      <c r="P50" s="8">
        <f t="shared" si="13"/>
        <v>1.4026187749699999E-6</v>
      </c>
      <c r="Q50" s="8">
        <f t="shared" si="14"/>
        <v>0.109214021535</v>
      </c>
      <c r="R50" s="8">
        <f t="shared" si="15"/>
        <v>1.22779847035</v>
      </c>
      <c r="S50" s="8">
        <f t="shared" si="16"/>
        <v>1.57494200685</v>
      </c>
      <c r="T50" s="8">
        <f t="shared" si="17"/>
        <v>1.3529552437700001</v>
      </c>
      <c r="W50" s="7" t="s">
        <v>1353</v>
      </c>
      <c r="X50" s="7" t="s">
        <v>141</v>
      </c>
      <c r="Y50" s="8">
        <v>8.4613409158100006E-2</v>
      </c>
      <c r="Z50" s="8">
        <v>8.9376946488700006E-3</v>
      </c>
      <c r="AA50" s="8">
        <v>0.13424736653899999</v>
      </c>
      <c r="AB50" s="8">
        <v>0.28038417714699998</v>
      </c>
      <c r="AC50" s="8">
        <v>4.10340122728E-2</v>
      </c>
      <c r="AD50" s="8">
        <v>0.25352381742899999</v>
      </c>
      <c r="AE50" s="8">
        <v>0.16799188863</v>
      </c>
      <c r="AF50" s="8">
        <v>2.25896053342E-2</v>
      </c>
      <c r="AG50" s="8">
        <v>0.16237374980300001</v>
      </c>
      <c r="AH50" s="8">
        <v>8.6105430473299993E-2</v>
      </c>
      <c r="AI50" s="8">
        <v>8.4501895655700009E-3</v>
      </c>
      <c r="AJ50" s="8">
        <v>0.169561395079</v>
      </c>
      <c r="AK50" s="8">
        <v>0.58643576663899999</v>
      </c>
      <c r="AL50" s="8">
        <v>1.4026187749699999E-6</v>
      </c>
      <c r="AM50" s="8">
        <v>0.109214021535</v>
      </c>
      <c r="AN50" s="8">
        <v>1.22779847035</v>
      </c>
      <c r="AO50" s="8">
        <v>1.57494200685</v>
      </c>
      <c r="AP50" s="8">
        <v>1.3529552437700001</v>
      </c>
      <c r="AS50" s="7">
        <v>221122</v>
      </c>
      <c r="AT50" s="7" t="s">
        <v>141</v>
      </c>
      <c r="AU50" s="8">
        <v>0.12218524439178712</v>
      </c>
      <c r="AV50" s="8">
        <v>2.2455371106936611E-2</v>
      </c>
      <c r="AW50" s="8">
        <v>0.27856724886916129</v>
      </c>
      <c r="AX50" s="8">
        <v>0.88071253523262893</v>
      </c>
      <c r="AY50" s="8">
        <v>0.21481390786989513</v>
      </c>
      <c r="AZ50" s="8">
        <v>1.6089781561286931</v>
      </c>
      <c r="BA50" s="8">
        <v>0.29556903992379024</v>
      </c>
      <c r="BB50" s="8">
        <v>6.8976448429827378E-2</v>
      </c>
      <c r="BC50" s="8">
        <v>0.63421697464996762</v>
      </c>
      <c r="BD50" s="8">
        <v>0.12272726745977743</v>
      </c>
      <c r="BE50" s="8">
        <v>2.1627582284025965E-2</v>
      </c>
      <c r="BF50" s="8">
        <v>0.3018620479119194</v>
      </c>
      <c r="BG50" s="8">
        <v>0.58643576663899943</v>
      </c>
      <c r="BH50" s="8">
        <v>7.0421659925285473E-7</v>
      </c>
      <c r="BI50" s="8">
        <v>0.10921402153500009</v>
      </c>
      <c r="BJ50" s="8">
        <v>1.4232078643679034</v>
      </c>
      <c r="BK50" s="8">
        <v>3.7045045992312908</v>
      </c>
      <c r="BL50" s="8">
        <v>1.9987624630033871</v>
      </c>
    </row>
    <row r="51" spans="1:64" x14ac:dyDescent="0.3">
      <c r="A51" s="7">
        <v>221210</v>
      </c>
      <c r="B51" s="7" t="s">
        <v>142</v>
      </c>
      <c r="C51" s="8">
        <f t="shared" si="0"/>
        <v>0.121397142138</v>
      </c>
      <c r="D51" s="8">
        <f t="shared" si="1"/>
        <v>1.19322980845E-2</v>
      </c>
      <c r="E51" s="8">
        <f t="shared" si="2"/>
        <v>0.15211259626500001</v>
      </c>
      <c r="F51" s="8">
        <f t="shared" si="3"/>
        <v>0.469324599638</v>
      </c>
      <c r="G51" s="8">
        <f t="shared" si="4"/>
        <v>6.3338983607400007E-2</v>
      </c>
      <c r="H51" s="8">
        <f t="shared" si="5"/>
        <v>0.37429929663700001</v>
      </c>
      <c r="I51" s="8">
        <f t="shared" si="6"/>
        <v>0.14843847428099999</v>
      </c>
      <c r="J51" s="8">
        <f t="shared" si="7"/>
        <v>1.9173019801400001E-2</v>
      </c>
      <c r="K51" s="8">
        <f t="shared" si="8"/>
        <v>0.121445409196</v>
      </c>
      <c r="L51" s="8">
        <f t="shared" si="9"/>
        <v>0.117961859461</v>
      </c>
      <c r="M51" s="8">
        <f t="shared" si="10"/>
        <v>1.0264557140599999E-2</v>
      </c>
      <c r="N51" s="8">
        <f t="shared" si="11"/>
        <v>0.17426509766000001</v>
      </c>
      <c r="O51" s="8">
        <f t="shared" si="12"/>
        <v>0.65257735401399997</v>
      </c>
      <c r="P51" s="8">
        <f t="shared" si="13"/>
        <v>1.0868586432300001E-6</v>
      </c>
      <c r="Q51" s="8">
        <f t="shared" si="14"/>
        <v>0.15899945733699999</v>
      </c>
      <c r="R51" s="8">
        <f t="shared" si="15"/>
        <v>1.2854420364900001</v>
      </c>
      <c r="S51" s="8">
        <f t="shared" si="16"/>
        <v>1.90696287988</v>
      </c>
      <c r="T51" s="8">
        <f t="shared" si="17"/>
        <v>1.2890569032800001</v>
      </c>
      <c r="W51" s="7" t="s">
        <v>1354</v>
      </c>
      <c r="X51" s="7" t="s">
        <v>142</v>
      </c>
      <c r="Y51" s="8">
        <v>0.121397142138</v>
      </c>
      <c r="Z51" s="8">
        <v>1.19322980845E-2</v>
      </c>
      <c r="AA51" s="8">
        <v>0.15211259626500001</v>
      </c>
      <c r="AB51" s="8">
        <v>0.469324599638</v>
      </c>
      <c r="AC51" s="8">
        <v>6.3338983607400007E-2</v>
      </c>
      <c r="AD51" s="8">
        <v>0.37429929663700001</v>
      </c>
      <c r="AE51" s="8">
        <v>0.14843847428099999</v>
      </c>
      <c r="AF51" s="8">
        <v>1.9173019801400001E-2</v>
      </c>
      <c r="AG51" s="8">
        <v>0.121445409196</v>
      </c>
      <c r="AH51" s="8">
        <v>0.117961859461</v>
      </c>
      <c r="AI51" s="8">
        <v>1.0264557140599999E-2</v>
      </c>
      <c r="AJ51" s="8">
        <v>0.17426509766000001</v>
      </c>
      <c r="AK51" s="8">
        <v>0.65257735401399997</v>
      </c>
      <c r="AL51" s="8">
        <v>1.0868586432300001E-6</v>
      </c>
      <c r="AM51" s="8">
        <v>0.15899945733699999</v>
      </c>
      <c r="AN51" s="8">
        <v>1.2854420364900001</v>
      </c>
      <c r="AO51" s="8">
        <v>1.90696287988</v>
      </c>
      <c r="AP51" s="8">
        <v>1.2890569032800001</v>
      </c>
      <c r="AS51" s="7">
        <v>221210</v>
      </c>
      <c r="AT51" s="7" t="s">
        <v>142</v>
      </c>
      <c r="AU51" s="8">
        <v>9.6516890597779029E-2</v>
      </c>
      <c r="AV51" s="8">
        <v>1.6905129621137584E-2</v>
      </c>
      <c r="AW51" s="8">
        <v>0.24744361559877434</v>
      </c>
      <c r="AX51" s="8">
        <v>0.43253207441957237</v>
      </c>
      <c r="AY51" s="8">
        <v>8.5525665918246604E-2</v>
      </c>
      <c r="AZ51" s="8">
        <v>0.72282545293483547</v>
      </c>
      <c r="BA51" s="8">
        <v>0.18614397846243555</v>
      </c>
      <c r="BB51" s="8">
        <v>3.595655173167097E-2</v>
      </c>
      <c r="BC51" s="8">
        <v>0.3815674295519999</v>
      </c>
      <c r="BD51" s="8">
        <v>9.441162369335325E-2</v>
      </c>
      <c r="BE51" s="8">
        <v>1.4641582716673389E-2</v>
      </c>
      <c r="BF51" s="8">
        <v>0.24476099877970967</v>
      </c>
      <c r="BG51" s="8">
        <v>0.53679750088248357</v>
      </c>
      <c r="BH51" s="8">
        <v>3.6702191344338551E-6</v>
      </c>
      <c r="BI51" s="8">
        <v>0.13078987619656449</v>
      </c>
      <c r="BJ51" s="8">
        <v>1.3608656358180646</v>
      </c>
      <c r="BK51" s="8">
        <v>2.0634638384340325</v>
      </c>
      <c r="BL51" s="8">
        <v>1.4262486049072585</v>
      </c>
    </row>
    <row r="52" spans="1:64" x14ac:dyDescent="0.3">
      <c r="A52" s="7">
        <v>221310</v>
      </c>
      <c r="B52" s="7" t="s">
        <v>143</v>
      </c>
      <c r="C52" s="8">
        <f t="shared" si="0"/>
        <v>7.7324768106299999E-2</v>
      </c>
      <c r="D52" s="8">
        <f t="shared" si="1"/>
        <v>1.3260394770500001E-2</v>
      </c>
      <c r="E52" s="8">
        <f t="shared" si="2"/>
        <v>0.124892384784</v>
      </c>
      <c r="F52" s="8">
        <f t="shared" si="3"/>
        <v>4.7569093911100001E-2</v>
      </c>
      <c r="G52" s="8">
        <f t="shared" si="4"/>
        <v>9.0755477693000002E-3</v>
      </c>
      <c r="H52" s="8">
        <f t="shared" si="5"/>
        <v>4.3860101747499998E-2</v>
      </c>
      <c r="I52" s="8">
        <f t="shared" si="6"/>
        <v>9.6174632596300005E-2</v>
      </c>
      <c r="J52" s="8">
        <f t="shared" si="7"/>
        <v>1.51544815176E-2</v>
      </c>
      <c r="K52" s="8">
        <f t="shared" si="8"/>
        <v>7.5026047571399995E-2</v>
      </c>
      <c r="L52" s="8">
        <f t="shared" si="9"/>
        <v>6.4711734557899997E-2</v>
      </c>
      <c r="M52" s="8">
        <f t="shared" si="10"/>
        <v>1.03012080073E-2</v>
      </c>
      <c r="N52" s="8">
        <f t="shared" si="11"/>
        <v>0.13718685275299999</v>
      </c>
      <c r="O52" s="8">
        <f t="shared" si="12"/>
        <v>0.65832472198199998</v>
      </c>
      <c r="P52" s="8">
        <f t="shared" si="13"/>
        <v>9.7334001464399999E-6</v>
      </c>
      <c r="Q52" s="8">
        <f t="shared" si="14"/>
        <v>0.25929968050500002</v>
      </c>
      <c r="R52" s="8">
        <f t="shared" si="15"/>
        <v>1.2154775476599999</v>
      </c>
      <c r="S52" s="8">
        <f t="shared" si="16"/>
        <v>1.1005047434299999</v>
      </c>
      <c r="T52" s="8">
        <f t="shared" si="17"/>
        <v>1.1863551616900001</v>
      </c>
      <c r="W52" s="7" t="s">
        <v>1355</v>
      </c>
      <c r="X52" s="7" t="s">
        <v>143</v>
      </c>
      <c r="Y52" s="8">
        <v>7.7324768106299999E-2</v>
      </c>
      <c r="Z52" s="8">
        <v>1.3260394770500001E-2</v>
      </c>
      <c r="AA52" s="8">
        <v>0.124892384784</v>
      </c>
      <c r="AB52" s="8">
        <v>4.7569093911100001E-2</v>
      </c>
      <c r="AC52" s="8">
        <v>9.0755477693000002E-3</v>
      </c>
      <c r="AD52" s="8">
        <v>4.3860101747499998E-2</v>
      </c>
      <c r="AE52" s="8">
        <v>9.6174632596300005E-2</v>
      </c>
      <c r="AF52" s="8">
        <v>1.51544815176E-2</v>
      </c>
      <c r="AG52" s="8">
        <v>7.5026047571399995E-2</v>
      </c>
      <c r="AH52" s="8">
        <v>6.4711734557899997E-2</v>
      </c>
      <c r="AI52" s="8">
        <v>1.03012080073E-2</v>
      </c>
      <c r="AJ52" s="8">
        <v>0.13718685275299999</v>
      </c>
      <c r="AK52" s="8">
        <v>0.65832472198199998</v>
      </c>
      <c r="AL52" s="8">
        <v>9.7334001464399999E-6</v>
      </c>
      <c r="AM52" s="8">
        <v>0.25929968050500002</v>
      </c>
      <c r="AN52" s="8">
        <v>1.2154775476599999</v>
      </c>
      <c r="AO52" s="8">
        <v>1.1005047434299999</v>
      </c>
      <c r="AP52" s="8">
        <v>1.1863551616900001</v>
      </c>
      <c r="AS52" s="7">
        <v>221310</v>
      </c>
      <c r="AT52" s="7" t="s">
        <v>143</v>
      </c>
      <c r="AU52" s="8">
        <v>9.5471132711682297E-2</v>
      </c>
      <c r="AV52" s="8">
        <v>2.3203054923280318E-2</v>
      </c>
      <c r="AW52" s="8">
        <v>0.25843709870998383</v>
      </c>
      <c r="AX52" s="8">
        <v>0.10989640884840289</v>
      </c>
      <c r="AY52" s="8">
        <v>3.0352292689271962E-2</v>
      </c>
      <c r="AZ52" s="8">
        <v>0.22986221480122426</v>
      </c>
      <c r="BA52" s="8">
        <v>0.1248509625996016</v>
      </c>
      <c r="BB52" s="8">
        <v>2.9857804697886136E-2</v>
      </c>
      <c r="BC52" s="8">
        <v>0.26409894781708876</v>
      </c>
      <c r="BD52" s="8">
        <v>8.3091056408153244E-2</v>
      </c>
      <c r="BE52" s="8">
        <v>1.8924337673778394E-2</v>
      </c>
      <c r="BF52" s="8">
        <v>0.24710973031814518</v>
      </c>
      <c r="BG52" s="8">
        <v>0.63708844062774217</v>
      </c>
      <c r="BH52" s="8">
        <v>8.3949073679670948E-6</v>
      </c>
      <c r="BI52" s="8">
        <v>0.25093517468225829</v>
      </c>
      <c r="BJ52" s="8">
        <v>1.377111286345162</v>
      </c>
      <c r="BK52" s="8">
        <v>1.3378528518229027</v>
      </c>
      <c r="BL52" s="8">
        <v>1.3865496505982258</v>
      </c>
    </row>
    <row r="53" spans="1:64" x14ac:dyDescent="0.3">
      <c r="A53" s="7">
        <v>221320</v>
      </c>
      <c r="B53" s="7" t="s">
        <v>144</v>
      </c>
      <c r="C53" s="8">
        <f t="shared" si="0"/>
        <v>7.8213772907900006E-2</v>
      </c>
      <c r="D53" s="8">
        <f t="shared" si="1"/>
        <v>1.33826219176E-2</v>
      </c>
      <c r="E53" s="8">
        <f t="shared" si="2"/>
        <v>0.12294418154</v>
      </c>
      <c r="F53" s="8">
        <f t="shared" si="3"/>
        <v>6.7097374441299998E-2</v>
      </c>
      <c r="G53" s="8">
        <f t="shared" si="4"/>
        <v>1.3041188453200001E-2</v>
      </c>
      <c r="H53" s="8">
        <f t="shared" si="5"/>
        <v>5.9476843095200002E-2</v>
      </c>
      <c r="I53" s="8">
        <f t="shared" si="6"/>
        <v>9.7250793463900004E-2</v>
      </c>
      <c r="J53" s="8">
        <f t="shared" si="7"/>
        <v>1.5383645473499999E-2</v>
      </c>
      <c r="K53" s="8">
        <f t="shared" si="8"/>
        <v>7.2662494087500001E-2</v>
      </c>
      <c r="L53" s="8">
        <f t="shared" si="9"/>
        <v>6.6056684390399995E-2</v>
      </c>
      <c r="M53" s="8">
        <f t="shared" si="10"/>
        <v>1.0446385889200001E-2</v>
      </c>
      <c r="N53" s="8">
        <f t="shared" si="11"/>
        <v>0.136175712788</v>
      </c>
      <c r="O53" s="8">
        <f t="shared" si="12"/>
        <v>0.65507947822799995</v>
      </c>
      <c r="P53" s="8">
        <f t="shared" si="13"/>
        <v>6.8371389285100001E-6</v>
      </c>
      <c r="Q53" s="8">
        <f t="shared" si="14"/>
        <v>0.25794994882900002</v>
      </c>
      <c r="R53" s="8">
        <f t="shared" si="15"/>
        <v>1.2145405763699999</v>
      </c>
      <c r="S53" s="8">
        <f t="shared" si="16"/>
        <v>1.1396154059900001</v>
      </c>
      <c r="T53" s="8">
        <f t="shared" si="17"/>
        <v>1.1852969330200001</v>
      </c>
      <c r="W53" s="7" t="s">
        <v>1356</v>
      </c>
      <c r="X53" s="7" t="s">
        <v>144</v>
      </c>
      <c r="Y53" s="8">
        <v>7.8213772907900006E-2</v>
      </c>
      <c r="Z53" s="8">
        <v>1.33826219176E-2</v>
      </c>
      <c r="AA53" s="8">
        <v>0.12294418154</v>
      </c>
      <c r="AB53" s="8">
        <v>6.7097374441299998E-2</v>
      </c>
      <c r="AC53" s="8">
        <v>1.3041188453200001E-2</v>
      </c>
      <c r="AD53" s="8">
        <v>5.9476843095200002E-2</v>
      </c>
      <c r="AE53" s="8">
        <v>9.7250793463900004E-2</v>
      </c>
      <c r="AF53" s="8">
        <v>1.5383645473499999E-2</v>
      </c>
      <c r="AG53" s="8">
        <v>7.2662494087500001E-2</v>
      </c>
      <c r="AH53" s="8">
        <v>6.6056684390399995E-2</v>
      </c>
      <c r="AI53" s="8">
        <v>1.0446385889200001E-2</v>
      </c>
      <c r="AJ53" s="8">
        <v>0.136175712788</v>
      </c>
      <c r="AK53" s="8">
        <v>0.65507947822799995</v>
      </c>
      <c r="AL53" s="8">
        <v>6.8371389285100001E-6</v>
      </c>
      <c r="AM53" s="8">
        <v>0.25794994882900002</v>
      </c>
      <c r="AN53" s="8">
        <v>1.2145405763699999</v>
      </c>
      <c r="AO53" s="8">
        <v>1.1396154059900001</v>
      </c>
      <c r="AP53" s="8">
        <v>1.1852969330200001</v>
      </c>
      <c r="AS53" s="7">
        <v>221320</v>
      </c>
      <c r="AT53" s="7" t="s">
        <v>144</v>
      </c>
      <c r="AU53" s="8">
        <v>6.9755436105630661E-2</v>
      </c>
      <c r="AV53" s="8">
        <v>1.8130183833861297E-2</v>
      </c>
      <c r="AW53" s="8">
        <v>0.18643824833240324</v>
      </c>
      <c r="AX53" s="8">
        <v>7.6269840261279032E-2</v>
      </c>
      <c r="AY53" s="8">
        <v>2.1900983586719675E-2</v>
      </c>
      <c r="AZ53" s="8">
        <v>0.16348192032401615</v>
      </c>
      <c r="BA53" s="8">
        <v>9.2545936863641959E-2</v>
      </c>
      <c r="BB53" s="8">
        <v>2.3791305642559678E-2</v>
      </c>
      <c r="BC53" s="8">
        <v>0.19511959808821777</v>
      </c>
      <c r="BD53" s="8">
        <v>6.1260584779222589E-2</v>
      </c>
      <c r="BE53" s="8">
        <v>1.4918841659661449E-2</v>
      </c>
      <c r="BF53" s="8">
        <v>0.17846360202933875</v>
      </c>
      <c r="BG53" s="8">
        <v>0.42263192143741934</v>
      </c>
      <c r="BH53" s="8">
        <v>4.4977875430550002E-6</v>
      </c>
      <c r="BI53" s="8">
        <v>0.16641932182516131</v>
      </c>
      <c r="BJ53" s="8">
        <v>1.2743238682720965</v>
      </c>
      <c r="BK53" s="8">
        <v>0.90681403449419362</v>
      </c>
      <c r="BL53" s="8">
        <v>0.95661813091677417</v>
      </c>
    </row>
    <row r="54" spans="1:64" x14ac:dyDescent="0.3">
      <c r="A54" s="7">
        <v>221330</v>
      </c>
      <c r="B54" s="7" t="s">
        <v>145</v>
      </c>
      <c r="C54" s="8">
        <f t="shared" si="0"/>
        <v>3.9595190626100008E-2</v>
      </c>
      <c r="D54" s="8">
        <f t="shared" si="1"/>
        <v>1.1217297110445163E-2</v>
      </c>
      <c r="E54" s="8">
        <f t="shared" si="2"/>
        <v>0.10721439390541934</v>
      </c>
      <c r="F54" s="8">
        <f t="shared" si="3"/>
        <v>3.2570058520508059E-2</v>
      </c>
      <c r="G54" s="8">
        <f t="shared" si="4"/>
        <v>1.0822125603967095E-2</v>
      </c>
      <c r="H54" s="8">
        <f t="shared" si="5"/>
        <v>7.8430065273167732E-2</v>
      </c>
      <c r="I54" s="8">
        <f t="shared" si="6"/>
        <v>5.2068037039280632E-2</v>
      </c>
      <c r="J54" s="8">
        <f t="shared" si="7"/>
        <v>1.4773738111646771E-2</v>
      </c>
      <c r="K54" s="8">
        <f t="shared" si="8"/>
        <v>0.11644421517166129</v>
      </c>
      <c r="L54" s="8">
        <f t="shared" si="9"/>
        <v>3.581246472274676E-2</v>
      </c>
      <c r="M54" s="8">
        <f t="shared" si="10"/>
        <v>9.4606614533572584E-3</v>
      </c>
      <c r="N54" s="8">
        <f t="shared" si="11"/>
        <v>0.10246363649837094</v>
      </c>
      <c r="O54" s="8">
        <f t="shared" si="12"/>
        <v>0.20810906882258071</v>
      </c>
      <c r="P54" s="8">
        <f t="shared" si="13"/>
        <v>3.163127783510646E-6</v>
      </c>
      <c r="Q54" s="8">
        <f t="shared" si="14"/>
        <v>8.4091013370000009E-2</v>
      </c>
      <c r="R54" s="8">
        <f t="shared" si="15"/>
        <v>1</v>
      </c>
      <c r="S54" s="8">
        <f t="shared" si="16"/>
        <v>0.4444028945590322</v>
      </c>
      <c r="T54" s="8">
        <f t="shared" si="17"/>
        <v>0.50586663548419353</v>
      </c>
      <c r="W54" s="7" t="s">
        <v>1357</v>
      </c>
      <c r="X54" s="7" t="s">
        <v>145</v>
      </c>
      <c r="Y54" s="8">
        <v>0</v>
      </c>
      <c r="Z54" s="8">
        <v>0</v>
      </c>
      <c r="AA54" s="8">
        <v>0</v>
      </c>
      <c r="AB54" s="8">
        <v>0</v>
      </c>
      <c r="AC54" s="8">
        <v>0</v>
      </c>
      <c r="AD54" s="8">
        <v>0</v>
      </c>
      <c r="AE54" s="8">
        <v>0</v>
      </c>
      <c r="AF54" s="8">
        <v>0</v>
      </c>
      <c r="AG54" s="8">
        <v>0</v>
      </c>
      <c r="AH54" s="8">
        <v>0</v>
      </c>
      <c r="AI54" s="8">
        <v>0</v>
      </c>
      <c r="AJ54" s="8">
        <v>0</v>
      </c>
      <c r="AK54" s="8">
        <v>0</v>
      </c>
      <c r="AL54" s="8">
        <v>0</v>
      </c>
      <c r="AM54" s="8">
        <v>0</v>
      </c>
      <c r="AN54" s="8">
        <v>1</v>
      </c>
      <c r="AO54" s="8">
        <v>0</v>
      </c>
      <c r="AP54" s="8">
        <v>0</v>
      </c>
      <c r="AS54" s="7">
        <v>221330</v>
      </c>
      <c r="AT54" s="7" t="s">
        <v>145</v>
      </c>
      <c r="AU54" s="8">
        <v>3.9595190626100008E-2</v>
      </c>
      <c r="AV54" s="8">
        <v>1.1217297110445163E-2</v>
      </c>
      <c r="AW54" s="8">
        <v>0.10721439390541934</v>
      </c>
      <c r="AX54" s="8">
        <v>3.2570058520508059E-2</v>
      </c>
      <c r="AY54" s="8">
        <v>1.0822125603967095E-2</v>
      </c>
      <c r="AZ54" s="8">
        <v>7.8430065273167732E-2</v>
      </c>
      <c r="BA54" s="8">
        <v>5.2068037039280632E-2</v>
      </c>
      <c r="BB54" s="8">
        <v>1.4773738111646771E-2</v>
      </c>
      <c r="BC54" s="8">
        <v>0.11644421517166129</v>
      </c>
      <c r="BD54" s="8">
        <v>3.581246472274676E-2</v>
      </c>
      <c r="BE54" s="8">
        <v>9.4606614533572584E-3</v>
      </c>
      <c r="BF54" s="8">
        <v>0.10246363649837094</v>
      </c>
      <c r="BG54" s="8">
        <v>0.20810906882258071</v>
      </c>
      <c r="BH54" s="8">
        <v>3.163127783510646E-6</v>
      </c>
      <c r="BI54" s="8">
        <v>8.4091013370000009E-2</v>
      </c>
      <c r="BJ54" s="8">
        <v>1.1580268816419357</v>
      </c>
      <c r="BK54" s="8">
        <v>0.4444028945590322</v>
      </c>
      <c r="BL54" s="8">
        <v>0.50586663548419353</v>
      </c>
    </row>
    <row r="55" spans="1:64" x14ac:dyDescent="0.3">
      <c r="A55" s="7">
        <v>236115</v>
      </c>
      <c r="B55" s="7" t="s">
        <v>146</v>
      </c>
      <c r="C55" s="8">
        <f t="shared" si="0"/>
        <v>8.8237289074600003E-2</v>
      </c>
      <c r="D55" s="8">
        <f t="shared" si="1"/>
        <v>1.14339715169E-2</v>
      </c>
      <c r="E55" s="8">
        <f t="shared" si="2"/>
        <v>6.72107098377E-2</v>
      </c>
      <c r="F55" s="8">
        <f t="shared" si="3"/>
        <v>4.8654011323100002E-2</v>
      </c>
      <c r="G55" s="8">
        <f t="shared" si="4"/>
        <v>8.3183094490699994E-3</v>
      </c>
      <c r="H55" s="8">
        <f t="shared" si="5"/>
        <v>3.7348469000400002E-2</v>
      </c>
      <c r="I55" s="8">
        <f t="shared" si="6"/>
        <v>6.020002369E-2</v>
      </c>
      <c r="J55" s="8">
        <f t="shared" si="7"/>
        <v>8.7637686147799994E-3</v>
      </c>
      <c r="K55" s="8">
        <f t="shared" si="8"/>
        <v>3.5744341589299997E-2</v>
      </c>
      <c r="L55" s="8">
        <f t="shared" si="9"/>
        <v>9.0079781636799999E-2</v>
      </c>
      <c r="M55" s="8">
        <f t="shared" si="10"/>
        <v>1.1944408489699999E-2</v>
      </c>
      <c r="N55" s="8">
        <f t="shared" si="11"/>
        <v>9.4432992147400002E-2</v>
      </c>
      <c r="O55" s="8">
        <f t="shared" si="12"/>
        <v>0.492386015151</v>
      </c>
      <c r="P55" s="8">
        <f t="shared" si="13"/>
        <v>9.5041662879999993E-6</v>
      </c>
      <c r="Q55" s="8">
        <f t="shared" si="14"/>
        <v>0.38417529333400002</v>
      </c>
      <c r="R55" s="8">
        <f t="shared" si="15"/>
        <v>1.16688197043</v>
      </c>
      <c r="S55" s="8">
        <f t="shared" si="16"/>
        <v>1.09432078977</v>
      </c>
      <c r="T55" s="8">
        <f t="shared" si="17"/>
        <v>1.10470813389</v>
      </c>
      <c r="W55" s="7" t="s">
        <v>1358</v>
      </c>
      <c r="X55" s="7" t="s">
        <v>146</v>
      </c>
      <c r="Y55" s="8">
        <v>8.8237289074600003E-2</v>
      </c>
      <c r="Z55" s="8">
        <v>1.14339715169E-2</v>
      </c>
      <c r="AA55" s="8">
        <v>6.72107098377E-2</v>
      </c>
      <c r="AB55" s="8">
        <v>4.8654011323100002E-2</v>
      </c>
      <c r="AC55" s="8">
        <v>8.3183094490699994E-3</v>
      </c>
      <c r="AD55" s="8">
        <v>3.7348469000400002E-2</v>
      </c>
      <c r="AE55" s="8">
        <v>6.020002369E-2</v>
      </c>
      <c r="AF55" s="8">
        <v>8.7637686147799994E-3</v>
      </c>
      <c r="AG55" s="8">
        <v>3.5744341589299997E-2</v>
      </c>
      <c r="AH55" s="8">
        <v>9.0079781636799999E-2</v>
      </c>
      <c r="AI55" s="8">
        <v>1.1944408489699999E-2</v>
      </c>
      <c r="AJ55" s="8">
        <v>9.4432992147400002E-2</v>
      </c>
      <c r="AK55" s="8">
        <v>0.492386015151</v>
      </c>
      <c r="AL55" s="8">
        <v>9.5041662879999993E-6</v>
      </c>
      <c r="AM55" s="8">
        <v>0.38417529333400002</v>
      </c>
      <c r="AN55" s="8">
        <v>1.16688197043</v>
      </c>
      <c r="AO55" s="8">
        <v>1.09432078977</v>
      </c>
      <c r="AP55" s="8">
        <v>1.10470813389</v>
      </c>
      <c r="AS55" s="7">
        <v>236115</v>
      </c>
      <c r="AT55" s="7" t="s">
        <v>146</v>
      </c>
      <c r="AU55" s="8">
        <v>0.11438822260073708</v>
      </c>
      <c r="AV55" s="8">
        <v>2.3398458577767754E-2</v>
      </c>
      <c r="AW55" s="8">
        <v>0.15022962307938389</v>
      </c>
      <c r="AX55" s="8">
        <v>7.7670443542911277E-2</v>
      </c>
      <c r="AY55" s="8">
        <v>2.2100628653664682E-2</v>
      </c>
      <c r="AZ55" s="8">
        <v>0.11293120274553869</v>
      </c>
      <c r="BA55" s="8">
        <v>8.629808051745809E-2</v>
      </c>
      <c r="BB55" s="8">
        <v>2.0969928373371614E-2</v>
      </c>
      <c r="BC55" s="8">
        <v>0.11356164772739999</v>
      </c>
      <c r="BD55" s="8">
        <v>0.12610373795063384</v>
      </c>
      <c r="BE55" s="8">
        <v>2.6275436289382899E-2</v>
      </c>
      <c r="BF55" s="8">
        <v>0.19281160575675166</v>
      </c>
      <c r="BG55" s="8">
        <v>0.49238601515099939</v>
      </c>
      <c r="BH55" s="8">
        <v>7.7609096928966137E-6</v>
      </c>
      <c r="BI55" s="8">
        <v>0.3841752933339998</v>
      </c>
      <c r="BJ55" s="8">
        <v>1.2880163042575803</v>
      </c>
      <c r="BK55" s="8">
        <v>1.2127022749425804</v>
      </c>
      <c r="BL55" s="8">
        <v>1.2208296566180648</v>
      </c>
    </row>
    <row r="56" spans="1:64" x14ac:dyDescent="0.3">
      <c r="A56" s="7">
        <v>236116</v>
      </c>
      <c r="B56" s="7" t="s">
        <v>147</v>
      </c>
      <c r="C56" s="8">
        <f t="shared" si="0"/>
        <v>8.8419047552699997E-2</v>
      </c>
      <c r="D56" s="8">
        <f t="shared" si="1"/>
        <v>1.1471697126399999E-2</v>
      </c>
      <c r="E56" s="8">
        <f t="shared" si="2"/>
        <v>6.7275198436899997E-2</v>
      </c>
      <c r="F56" s="8">
        <f t="shared" si="3"/>
        <v>0.11104162674699999</v>
      </c>
      <c r="G56" s="8">
        <f t="shared" si="4"/>
        <v>1.90737870148E-2</v>
      </c>
      <c r="H56" s="8">
        <f t="shared" si="5"/>
        <v>8.5951319655299993E-2</v>
      </c>
      <c r="I56" s="8">
        <f t="shared" si="6"/>
        <v>6.0113594649300002E-2</v>
      </c>
      <c r="J56" s="8">
        <f t="shared" si="7"/>
        <v>8.7663638123099998E-3</v>
      </c>
      <c r="K56" s="8">
        <f t="shared" si="8"/>
        <v>3.5829844719100001E-2</v>
      </c>
      <c r="L56" s="8">
        <f t="shared" si="9"/>
        <v>9.4059322790300007E-2</v>
      </c>
      <c r="M56" s="8">
        <f t="shared" si="10"/>
        <v>1.24845475476E-2</v>
      </c>
      <c r="N56" s="8">
        <f t="shared" si="11"/>
        <v>9.8397858488899995E-2</v>
      </c>
      <c r="O56" s="8">
        <f t="shared" si="12"/>
        <v>0.472526585655</v>
      </c>
      <c r="P56" s="8">
        <f t="shared" si="13"/>
        <v>4.1545011287900002E-6</v>
      </c>
      <c r="Q56" s="8">
        <f t="shared" si="14"/>
        <v>0.38522911676900001</v>
      </c>
      <c r="R56" s="8">
        <f t="shared" si="15"/>
        <v>1.1671659431200001</v>
      </c>
      <c r="S56" s="8">
        <f t="shared" si="16"/>
        <v>1.2160667334199999</v>
      </c>
      <c r="T56" s="8">
        <f t="shared" si="17"/>
        <v>1.10470980318</v>
      </c>
      <c r="W56" s="7" t="s">
        <v>1359</v>
      </c>
      <c r="X56" s="7" t="s">
        <v>147</v>
      </c>
      <c r="Y56" s="8">
        <v>8.8419047552699997E-2</v>
      </c>
      <c r="Z56" s="8">
        <v>1.1471697126399999E-2</v>
      </c>
      <c r="AA56" s="8">
        <v>6.7275198436899997E-2</v>
      </c>
      <c r="AB56" s="8">
        <v>0.11104162674699999</v>
      </c>
      <c r="AC56" s="8">
        <v>1.90737870148E-2</v>
      </c>
      <c r="AD56" s="8">
        <v>8.5951319655299993E-2</v>
      </c>
      <c r="AE56" s="8">
        <v>6.0113594649300002E-2</v>
      </c>
      <c r="AF56" s="8">
        <v>8.7663638123099998E-3</v>
      </c>
      <c r="AG56" s="8">
        <v>3.5829844719100001E-2</v>
      </c>
      <c r="AH56" s="8">
        <v>9.4059322790300007E-2</v>
      </c>
      <c r="AI56" s="8">
        <v>1.24845475476E-2</v>
      </c>
      <c r="AJ56" s="8">
        <v>9.8397858488899995E-2</v>
      </c>
      <c r="AK56" s="8">
        <v>0.472526585655</v>
      </c>
      <c r="AL56" s="8">
        <v>4.1545011287900002E-6</v>
      </c>
      <c r="AM56" s="8">
        <v>0.38522911676900001</v>
      </c>
      <c r="AN56" s="8">
        <v>1.1671659431200001</v>
      </c>
      <c r="AO56" s="8">
        <v>1.2160667334199999</v>
      </c>
      <c r="AP56" s="8">
        <v>1.10470980318</v>
      </c>
      <c r="AS56" s="7">
        <v>236116</v>
      </c>
      <c r="AT56" s="7" t="s">
        <v>147</v>
      </c>
      <c r="AU56" s="8">
        <v>0.11450963714947099</v>
      </c>
      <c r="AV56" s="8">
        <v>2.3420352085398711E-2</v>
      </c>
      <c r="AW56" s="8">
        <v>0.14914746036223062</v>
      </c>
      <c r="AX56" s="8">
        <v>8.6837539719958043E-2</v>
      </c>
      <c r="AY56" s="8">
        <v>2.4746379811799678E-2</v>
      </c>
      <c r="AZ56" s="8">
        <v>0.12492859249575484</v>
      </c>
      <c r="BA56" s="8">
        <v>8.6162259416453196E-2</v>
      </c>
      <c r="BB56" s="8">
        <v>2.0927033906074838E-2</v>
      </c>
      <c r="BC56" s="8">
        <v>0.11238212387342257</v>
      </c>
      <c r="BD56" s="8">
        <v>0.13157997434969032</v>
      </c>
      <c r="BE56" s="8">
        <v>2.7402383079451767E-2</v>
      </c>
      <c r="BF56" s="8">
        <v>0.19951038476560476</v>
      </c>
      <c r="BG56" s="8">
        <v>0.47252658565500022</v>
      </c>
      <c r="BH56" s="8">
        <v>7.6475703721253219E-6</v>
      </c>
      <c r="BI56" s="8">
        <v>0.38522911676900029</v>
      </c>
      <c r="BJ56" s="8">
        <v>1.2870774495975805</v>
      </c>
      <c r="BK56" s="8">
        <v>1.2365125120277416</v>
      </c>
      <c r="BL56" s="8">
        <v>1.2194714171958059</v>
      </c>
    </row>
    <row r="57" spans="1:64" x14ac:dyDescent="0.3">
      <c r="A57" s="7">
        <v>236117</v>
      </c>
      <c r="B57" s="7" t="s">
        <v>148</v>
      </c>
      <c r="C57" s="8">
        <f t="shared" si="0"/>
        <v>8.8294309818599995E-2</v>
      </c>
      <c r="D57" s="8">
        <f t="shared" si="1"/>
        <v>1.14526749649E-2</v>
      </c>
      <c r="E57" s="8">
        <f t="shared" si="2"/>
        <v>6.7457167783899999E-2</v>
      </c>
      <c r="F57" s="8">
        <f t="shared" si="3"/>
        <v>4.4621728268400003E-2</v>
      </c>
      <c r="G57" s="8">
        <f t="shared" si="4"/>
        <v>7.6542083004900001E-3</v>
      </c>
      <c r="H57" s="8">
        <f t="shared" si="5"/>
        <v>3.42403588604E-2</v>
      </c>
      <c r="I57" s="8">
        <f t="shared" si="6"/>
        <v>6.0454699334800001E-2</v>
      </c>
      <c r="J57" s="8">
        <f t="shared" si="7"/>
        <v>8.8091280619500001E-3</v>
      </c>
      <c r="K57" s="8">
        <f t="shared" si="8"/>
        <v>3.5806155198300001E-2</v>
      </c>
      <c r="L57" s="8">
        <f t="shared" si="9"/>
        <v>9.20683451618E-2</v>
      </c>
      <c r="M57" s="8">
        <f t="shared" si="10"/>
        <v>1.22182280153E-2</v>
      </c>
      <c r="N57" s="8">
        <f t="shared" si="11"/>
        <v>9.6940668079200001E-2</v>
      </c>
      <c r="O57" s="8">
        <f t="shared" si="12"/>
        <v>0.48203218683900001</v>
      </c>
      <c r="P57" s="8">
        <f t="shared" si="13"/>
        <v>1.0336081079299999E-5</v>
      </c>
      <c r="Q57" s="8">
        <f t="shared" si="14"/>
        <v>0.38270124885500001</v>
      </c>
      <c r="R57" s="8">
        <f t="shared" si="15"/>
        <v>1.1672041525700001</v>
      </c>
      <c r="S57" s="8">
        <f t="shared" si="16"/>
        <v>1.0865162954300001</v>
      </c>
      <c r="T57" s="8">
        <f t="shared" si="17"/>
        <v>1.1050699825999999</v>
      </c>
      <c r="W57" s="7" t="s">
        <v>1360</v>
      </c>
      <c r="X57" s="7" t="s">
        <v>148</v>
      </c>
      <c r="Y57" s="8">
        <v>8.8294309818599995E-2</v>
      </c>
      <c r="Z57" s="8">
        <v>1.14526749649E-2</v>
      </c>
      <c r="AA57" s="8">
        <v>6.7457167783899999E-2</v>
      </c>
      <c r="AB57" s="8">
        <v>4.4621728268400003E-2</v>
      </c>
      <c r="AC57" s="8">
        <v>7.6542083004900001E-3</v>
      </c>
      <c r="AD57" s="8">
        <v>3.42403588604E-2</v>
      </c>
      <c r="AE57" s="8">
        <v>6.0454699334800001E-2</v>
      </c>
      <c r="AF57" s="8">
        <v>8.8091280619500001E-3</v>
      </c>
      <c r="AG57" s="8">
        <v>3.5806155198300001E-2</v>
      </c>
      <c r="AH57" s="8">
        <v>9.20683451618E-2</v>
      </c>
      <c r="AI57" s="8">
        <v>1.22182280153E-2</v>
      </c>
      <c r="AJ57" s="8">
        <v>9.6940668079200001E-2</v>
      </c>
      <c r="AK57" s="8">
        <v>0.48203218683900001</v>
      </c>
      <c r="AL57" s="8">
        <v>1.0336081079299999E-5</v>
      </c>
      <c r="AM57" s="8">
        <v>0.38270124885500001</v>
      </c>
      <c r="AN57" s="8">
        <v>1.1672041525700001</v>
      </c>
      <c r="AO57" s="8">
        <v>1.0865162954300001</v>
      </c>
      <c r="AP57" s="8">
        <v>1.1050699825999999</v>
      </c>
      <c r="AS57" s="7">
        <v>236117</v>
      </c>
      <c r="AT57" s="7" t="s">
        <v>148</v>
      </c>
      <c r="AU57" s="8">
        <v>0.11442994174388875</v>
      </c>
      <c r="AV57" s="8">
        <v>2.3403445074553712E-2</v>
      </c>
      <c r="AW57" s="8">
        <v>0.15018573660658227</v>
      </c>
      <c r="AX57" s="8">
        <v>6.9724821595149991E-2</v>
      </c>
      <c r="AY57" s="8">
        <v>2.018075843122984E-2</v>
      </c>
      <c r="AZ57" s="8">
        <v>0.10423772635094516</v>
      </c>
      <c r="BA57" s="8">
        <v>8.6628031001070957E-2</v>
      </c>
      <c r="BB57" s="8">
        <v>2.1049599251418877E-2</v>
      </c>
      <c r="BC57" s="8">
        <v>0.11361836296705319</v>
      </c>
      <c r="BD57" s="8">
        <v>0.12888385314245646</v>
      </c>
      <c r="BE57" s="8">
        <v>2.6842132753842576E-2</v>
      </c>
      <c r="BF57" s="8">
        <v>0.19707416444783873</v>
      </c>
      <c r="BG57" s="8">
        <v>0.48203218683899968</v>
      </c>
      <c r="BH57" s="8">
        <v>8.9334901693050008E-6</v>
      </c>
      <c r="BI57" s="8">
        <v>0.38270124885499979</v>
      </c>
      <c r="BJ57" s="8">
        <v>1.2880191234249996</v>
      </c>
      <c r="BK57" s="8">
        <v>1.1941433063775806</v>
      </c>
      <c r="BL57" s="8">
        <v>1.2212959932199998</v>
      </c>
    </row>
    <row r="58" spans="1:64" x14ac:dyDescent="0.3">
      <c r="A58" s="7">
        <v>236118</v>
      </c>
      <c r="B58" s="7" t="s">
        <v>149</v>
      </c>
      <c r="C58" s="8">
        <f t="shared" si="0"/>
        <v>8.8198516542000005E-2</v>
      </c>
      <c r="D58" s="8">
        <f t="shared" si="1"/>
        <v>1.14302453884E-2</v>
      </c>
      <c r="E58" s="8">
        <f t="shared" si="2"/>
        <v>6.6745145638599998E-2</v>
      </c>
      <c r="F58" s="8">
        <f t="shared" si="3"/>
        <v>5.2540335244099998E-2</v>
      </c>
      <c r="G58" s="8">
        <f t="shared" si="4"/>
        <v>8.9842123798000006E-3</v>
      </c>
      <c r="H58" s="8">
        <f t="shared" si="5"/>
        <v>4.0268262857300001E-2</v>
      </c>
      <c r="I58" s="8">
        <f t="shared" si="6"/>
        <v>5.9844713308400001E-2</v>
      </c>
      <c r="J58" s="8">
        <f t="shared" si="7"/>
        <v>8.7151230483700007E-3</v>
      </c>
      <c r="K58" s="8">
        <f t="shared" si="8"/>
        <v>3.5446099992500001E-2</v>
      </c>
      <c r="L58" s="8">
        <f t="shared" si="9"/>
        <v>8.9955607862000006E-2</v>
      </c>
      <c r="M58" s="8">
        <f t="shared" si="10"/>
        <v>1.19299501846E-2</v>
      </c>
      <c r="N58" s="8">
        <f t="shared" si="11"/>
        <v>9.36266982828E-2</v>
      </c>
      <c r="O58" s="8">
        <f t="shared" si="12"/>
        <v>0.49278530958799999</v>
      </c>
      <c r="P58" s="8">
        <f t="shared" si="13"/>
        <v>8.7945809388099995E-6</v>
      </c>
      <c r="Q58" s="8">
        <f t="shared" si="14"/>
        <v>0.386139771252</v>
      </c>
      <c r="R58" s="8">
        <f t="shared" si="15"/>
        <v>1.1663739075699999</v>
      </c>
      <c r="S58" s="8">
        <f t="shared" si="16"/>
        <v>1.1017928104800001</v>
      </c>
      <c r="T58" s="8">
        <f t="shared" si="17"/>
        <v>1.1040059363500001</v>
      </c>
      <c r="W58" s="7" t="s">
        <v>1361</v>
      </c>
      <c r="X58" s="7" t="s">
        <v>149</v>
      </c>
      <c r="Y58" s="8">
        <v>8.8198516542000005E-2</v>
      </c>
      <c r="Z58" s="8">
        <v>1.14302453884E-2</v>
      </c>
      <c r="AA58" s="8">
        <v>6.6745145638599998E-2</v>
      </c>
      <c r="AB58" s="8">
        <v>5.2540335244099998E-2</v>
      </c>
      <c r="AC58" s="8">
        <v>8.9842123798000006E-3</v>
      </c>
      <c r="AD58" s="8">
        <v>4.0268262857300001E-2</v>
      </c>
      <c r="AE58" s="8">
        <v>5.9844713308400001E-2</v>
      </c>
      <c r="AF58" s="8">
        <v>8.7151230483700007E-3</v>
      </c>
      <c r="AG58" s="8">
        <v>3.5446099992500001E-2</v>
      </c>
      <c r="AH58" s="8">
        <v>8.9955607862000006E-2</v>
      </c>
      <c r="AI58" s="8">
        <v>1.19299501846E-2</v>
      </c>
      <c r="AJ58" s="8">
        <v>9.36266982828E-2</v>
      </c>
      <c r="AK58" s="8">
        <v>0.49278530958799999</v>
      </c>
      <c r="AL58" s="8">
        <v>8.7945809388099995E-6</v>
      </c>
      <c r="AM58" s="8">
        <v>0.386139771252</v>
      </c>
      <c r="AN58" s="8">
        <v>1.1663739075699999</v>
      </c>
      <c r="AO58" s="8">
        <v>1.1017928104800001</v>
      </c>
      <c r="AP58" s="8">
        <v>1.1040059363500001</v>
      </c>
      <c r="AS58" s="7">
        <v>236118</v>
      </c>
      <c r="AT58" s="7" t="s">
        <v>149</v>
      </c>
      <c r="AU58" s="8">
        <v>0.11432411516595165</v>
      </c>
      <c r="AV58" s="8">
        <v>2.3381058724299363E-2</v>
      </c>
      <c r="AW58" s="8">
        <v>0.15009061900824033</v>
      </c>
      <c r="AX58" s="8">
        <v>6.7756582002483842E-2</v>
      </c>
      <c r="AY58" s="8">
        <v>1.8898967743642903E-2</v>
      </c>
      <c r="AZ58" s="8">
        <v>9.78484085326774E-2</v>
      </c>
      <c r="BA58" s="8">
        <v>8.5793402757258053E-2</v>
      </c>
      <c r="BB58" s="8">
        <v>2.08467541220821E-2</v>
      </c>
      <c r="BC58" s="8">
        <v>0.1131884288693597</v>
      </c>
      <c r="BD58" s="8">
        <v>0.12592518395861613</v>
      </c>
      <c r="BE58" s="8">
        <v>2.6234388663110977E-2</v>
      </c>
      <c r="BF58" s="8">
        <v>0.19235146938645317</v>
      </c>
      <c r="BG58" s="8">
        <v>0.49278530958800038</v>
      </c>
      <c r="BH58" s="8">
        <v>8.402783612929194E-6</v>
      </c>
      <c r="BI58" s="8">
        <v>0.386139771252</v>
      </c>
      <c r="BJ58" s="8">
        <v>1.2877957928977417</v>
      </c>
      <c r="BK58" s="8">
        <v>1.1845039582780648</v>
      </c>
      <c r="BL58" s="8">
        <v>1.2198285857493552</v>
      </c>
    </row>
    <row r="59" spans="1:64" x14ac:dyDescent="0.3">
      <c r="A59" s="7">
        <v>236210</v>
      </c>
      <c r="B59" s="7" t="s">
        <v>26</v>
      </c>
      <c r="C59" s="8">
        <f t="shared" si="0"/>
        <v>9.7605515678611282E-2</v>
      </c>
      <c r="D59" s="8">
        <f t="shared" si="1"/>
        <v>2.1079342247128392E-2</v>
      </c>
      <c r="E59" s="8">
        <f t="shared" si="2"/>
        <v>0.13169030982775973</v>
      </c>
      <c r="F59" s="8">
        <f t="shared" si="3"/>
        <v>0.10474447601599196</v>
      </c>
      <c r="G59" s="8">
        <f t="shared" si="4"/>
        <v>3.0629963877294518E-2</v>
      </c>
      <c r="H59" s="8">
        <f t="shared" si="5"/>
        <v>0.15664527158345645</v>
      </c>
      <c r="I59" s="8">
        <f t="shared" si="6"/>
        <v>7.4659440383990319E-2</v>
      </c>
      <c r="J59" s="8">
        <f t="shared" si="7"/>
        <v>1.9173800501925322E-2</v>
      </c>
      <c r="K59" s="8">
        <f t="shared" si="8"/>
        <v>0.10195973619814032</v>
      </c>
      <c r="L59" s="8">
        <f t="shared" si="9"/>
        <v>0.10882295309946613</v>
      </c>
      <c r="M59" s="8">
        <f t="shared" si="10"/>
        <v>2.3889231867630482E-2</v>
      </c>
      <c r="N59" s="8">
        <f t="shared" si="11"/>
        <v>0.16914918986683872</v>
      </c>
      <c r="O59" s="8">
        <f t="shared" si="12"/>
        <v>0.38670953375453199</v>
      </c>
      <c r="P59" s="8">
        <f t="shared" si="13"/>
        <v>4.0540622029288713E-6</v>
      </c>
      <c r="Q59" s="8">
        <f t="shared" si="14"/>
        <v>0.30184290258849977</v>
      </c>
      <c r="R59" s="8">
        <f t="shared" si="15"/>
        <v>1</v>
      </c>
      <c r="S59" s="8">
        <f t="shared" si="16"/>
        <v>1.0823422921216126</v>
      </c>
      <c r="T59" s="8">
        <f t="shared" si="17"/>
        <v>0.98611555772919357</v>
      </c>
      <c r="W59" s="7" t="s">
        <v>1362</v>
      </c>
      <c r="X59" s="7" t="s">
        <v>26</v>
      </c>
      <c r="Y59" s="8">
        <v>0</v>
      </c>
      <c r="Z59" s="8">
        <v>0</v>
      </c>
      <c r="AA59" s="8">
        <v>0</v>
      </c>
      <c r="AB59" s="8">
        <v>0</v>
      </c>
      <c r="AC59" s="8">
        <v>0</v>
      </c>
      <c r="AD59" s="8">
        <v>0</v>
      </c>
      <c r="AE59" s="8">
        <v>0</v>
      </c>
      <c r="AF59" s="8">
        <v>0</v>
      </c>
      <c r="AG59" s="8">
        <v>0</v>
      </c>
      <c r="AH59" s="8">
        <v>0</v>
      </c>
      <c r="AI59" s="8">
        <v>0</v>
      </c>
      <c r="AJ59" s="8">
        <v>0</v>
      </c>
      <c r="AK59" s="8">
        <v>0</v>
      </c>
      <c r="AL59" s="8">
        <v>0</v>
      </c>
      <c r="AM59" s="8">
        <v>0</v>
      </c>
      <c r="AN59" s="8">
        <v>1</v>
      </c>
      <c r="AO59" s="8">
        <v>0</v>
      </c>
      <c r="AP59" s="8">
        <v>0</v>
      </c>
      <c r="AS59" s="7">
        <v>236210</v>
      </c>
      <c r="AT59" s="7" t="s">
        <v>26</v>
      </c>
      <c r="AU59" s="8">
        <v>9.7605515678611282E-2</v>
      </c>
      <c r="AV59" s="8">
        <v>2.1079342247128392E-2</v>
      </c>
      <c r="AW59" s="8">
        <v>0.13169030982775973</v>
      </c>
      <c r="AX59" s="8">
        <v>0.10474447601599196</v>
      </c>
      <c r="AY59" s="8">
        <v>3.0629963877294518E-2</v>
      </c>
      <c r="AZ59" s="8">
        <v>0.15664527158345645</v>
      </c>
      <c r="BA59" s="8">
        <v>7.4659440383990319E-2</v>
      </c>
      <c r="BB59" s="8">
        <v>1.9173800501925322E-2</v>
      </c>
      <c r="BC59" s="8">
        <v>0.10195973619814032</v>
      </c>
      <c r="BD59" s="8">
        <v>0.10882295309946613</v>
      </c>
      <c r="BE59" s="8">
        <v>2.3889231867630482E-2</v>
      </c>
      <c r="BF59" s="8">
        <v>0.16914918986683872</v>
      </c>
      <c r="BG59" s="8">
        <v>0.38670953375453199</v>
      </c>
      <c r="BH59" s="8">
        <v>4.0540622029288713E-6</v>
      </c>
      <c r="BI59" s="8">
        <v>0.30184290258849977</v>
      </c>
      <c r="BJ59" s="8">
        <v>1.2503751677530643</v>
      </c>
      <c r="BK59" s="8">
        <v>1.0823422921216126</v>
      </c>
      <c r="BL59" s="8">
        <v>0.98611555772919357</v>
      </c>
    </row>
    <row r="60" spans="1:64" x14ac:dyDescent="0.3">
      <c r="A60" s="7">
        <v>236220</v>
      </c>
      <c r="B60" s="7" t="s">
        <v>27</v>
      </c>
      <c r="C60" s="8">
        <f t="shared" si="0"/>
        <v>8.8222398770999994E-2</v>
      </c>
      <c r="D60" s="8">
        <f t="shared" si="1"/>
        <v>1.1435986985799999E-2</v>
      </c>
      <c r="E60" s="8">
        <f t="shared" si="2"/>
        <v>6.5926083203900004E-2</v>
      </c>
      <c r="F60" s="8">
        <f t="shared" si="3"/>
        <v>8.8642354215300007E-2</v>
      </c>
      <c r="G60" s="8">
        <f t="shared" si="4"/>
        <v>1.51566317315E-2</v>
      </c>
      <c r="H60" s="8">
        <f t="shared" si="5"/>
        <v>6.6222602922200002E-2</v>
      </c>
      <c r="I60" s="8">
        <f t="shared" si="6"/>
        <v>5.9992355272299999E-2</v>
      </c>
      <c r="J60" s="8">
        <f t="shared" si="7"/>
        <v>8.7369192604999993E-3</v>
      </c>
      <c r="K60" s="8">
        <f t="shared" si="8"/>
        <v>3.4704611133299999E-2</v>
      </c>
      <c r="L60" s="8">
        <f t="shared" si="9"/>
        <v>8.9808590603099994E-2</v>
      </c>
      <c r="M60" s="8">
        <f t="shared" si="10"/>
        <v>1.19130236789E-2</v>
      </c>
      <c r="N60" s="8">
        <f t="shared" si="11"/>
        <v>9.2532418995900007E-2</v>
      </c>
      <c r="O60" s="8">
        <f t="shared" si="12"/>
        <v>0.49371851359399999</v>
      </c>
      <c r="P60" s="8">
        <f t="shared" si="13"/>
        <v>5.2162341953200003E-6</v>
      </c>
      <c r="Q60" s="8">
        <f t="shared" si="14"/>
        <v>0.38537773046099999</v>
      </c>
      <c r="R60" s="8">
        <f t="shared" si="15"/>
        <v>1.1655844689599999</v>
      </c>
      <c r="S60" s="8">
        <f t="shared" si="16"/>
        <v>1.1700215888700001</v>
      </c>
      <c r="T60" s="8">
        <f t="shared" si="17"/>
        <v>1.1034338856699999</v>
      </c>
      <c r="W60" s="7" t="s">
        <v>1363</v>
      </c>
      <c r="X60" s="7" t="s">
        <v>27</v>
      </c>
      <c r="Y60" s="8">
        <v>8.8222398770999994E-2</v>
      </c>
      <c r="Z60" s="8">
        <v>1.1435986985799999E-2</v>
      </c>
      <c r="AA60" s="8">
        <v>6.5926083203900004E-2</v>
      </c>
      <c r="AB60" s="8">
        <v>8.8642354215300007E-2</v>
      </c>
      <c r="AC60" s="8">
        <v>1.51566317315E-2</v>
      </c>
      <c r="AD60" s="8">
        <v>6.6222602922200002E-2</v>
      </c>
      <c r="AE60" s="8">
        <v>5.9992355272299999E-2</v>
      </c>
      <c r="AF60" s="8">
        <v>8.7369192604999993E-3</v>
      </c>
      <c r="AG60" s="8">
        <v>3.4704611133299999E-2</v>
      </c>
      <c r="AH60" s="8">
        <v>8.9808590603099994E-2</v>
      </c>
      <c r="AI60" s="8">
        <v>1.19130236789E-2</v>
      </c>
      <c r="AJ60" s="8">
        <v>9.2532418995900007E-2</v>
      </c>
      <c r="AK60" s="8">
        <v>0.49371851359399999</v>
      </c>
      <c r="AL60" s="8">
        <v>5.2162341953200003E-6</v>
      </c>
      <c r="AM60" s="8">
        <v>0.38537773046099999</v>
      </c>
      <c r="AN60" s="8">
        <v>1.1655844689599999</v>
      </c>
      <c r="AO60" s="8">
        <v>1.1700215888700001</v>
      </c>
      <c r="AP60" s="8">
        <v>1.1034338856699999</v>
      </c>
      <c r="AS60" s="7">
        <v>236220</v>
      </c>
      <c r="AT60" s="7" t="s">
        <v>27</v>
      </c>
      <c r="AU60" s="8">
        <v>0.11357470511098552</v>
      </c>
      <c r="AV60" s="8">
        <v>2.3297985056021771E-2</v>
      </c>
      <c r="AW60" s="8">
        <v>0.14933757371077258</v>
      </c>
      <c r="AX60" s="8">
        <v>0.1168470961380161</v>
      </c>
      <c r="AY60" s="8">
        <v>3.3262875971128217E-2</v>
      </c>
      <c r="AZ60" s="8">
        <v>0.17105836283936615</v>
      </c>
      <c r="BA60" s="8">
        <v>8.5438351359417755E-2</v>
      </c>
      <c r="BB60" s="8">
        <v>2.082519689813743E-2</v>
      </c>
      <c r="BC60" s="8">
        <v>0.11323073592905647</v>
      </c>
      <c r="BD60" s="8">
        <v>0.12492106489953067</v>
      </c>
      <c r="BE60" s="8">
        <v>2.610109827241517E-2</v>
      </c>
      <c r="BF60" s="8">
        <v>0.19089441985645811</v>
      </c>
      <c r="BG60" s="8">
        <v>0.48575531176183906</v>
      </c>
      <c r="BH60" s="8">
        <v>5.2021849806658069E-6</v>
      </c>
      <c r="BI60" s="8">
        <v>0.37916196061485447</v>
      </c>
      <c r="BJ60" s="8">
        <v>1.2862102638777417</v>
      </c>
      <c r="BK60" s="8">
        <v>1.3050393026904841</v>
      </c>
      <c r="BL60" s="8">
        <v>1.2033652519295162</v>
      </c>
    </row>
    <row r="61" spans="1:64" x14ac:dyDescent="0.3">
      <c r="A61" s="7">
        <v>237110</v>
      </c>
      <c r="B61" s="7" t="s">
        <v>150</v>
      </c>
      <c r="C61" s="8">
        <f t="shared" si="0"/>
        <v>0.11123066944992417</v>
      </c>
      <c r="D61" s="8">
        <f t="shared" si="1"/>
        <v>2.2962013736860326E-2</v>
      </c>
      <c r="E61" s="8">
        <f t="shared" si="2"/>
        <v>0.14964877001789675</v>
      </c>
      <c r="F61" s="8">
        <f t="shared" si="3"/>
        <v>0.12020318521115804</v>
      </c>
      <c r="G61" s="8">
        <f t="shared" si="4"/>
        <v>3.3748488248115979E-2</v>
      </c>
      <c r="H61" s="8">
        <f t="shared" si="5"/>
        <v>0.17840143161664679</v>
      </c>
      <c r="I61" s="8">
        <f t="shared" si="6"/>
        <v>8.4062133551406432E-2</v>
      </c>
      <c r="J61" s="8">
        <f t="shared" si="7"/>
        <v>2.0596363066529032E-2</v>
      </c>
      <c r="K61" s="8">
        <f t="shared" si="8"/>
        <v>0.11382631996035161</v>
      </c>
      <c r="L61" s="8">
        <f t="shared" si="9"/>
        <v>0.12364434877766937</v>
      </c>
      <c r="M61" s="8">
        <f t="shared" si="10"/>
        <v>2.5973717870075311E-2</v>
      </c>
      <c r="N61" s="8">
        <f t="shared" si="11"/>
        <v>0.19307599734399358</v>
      </c>
      <c r="O61" s="8">
        <f t="shared" si="12"/>
        <v>0.47324169762871021</v>
      </c>
      <c r="P61" s="8">
        <f t="shared" si="13"/>
        <v>4.9045897836551634E-6</v>
      </c>
      <c r="Q61" s="8">
        <f t="shared" si="14"/>
        <v>0.37200923161741978</v>
      </c>
      <c r="R61" s="8">
        <f t="shared" si="15"/>
        <v>1</v>
      </c>
      <c r="S61" s="8">
        <f t="shared" si="16"/>
        <v>1.3000950405603224</v>
      </c>
      <c r="T61" s="8">
        <f t="shared" si="17"/>
        <v>1.1862267520622582</v>
      </c>
      <c r="W61" s="7" t="s">
        <v>1364</v>
      </c>
      <c r="X61" s="7" t="s">
        <v>150</v>
      </c>
      <c r="Y61" s="8">
        <v>0</v>
      </c>
      <c r="Z61" s="8">
        <v>0</v>
      </c>
      <c r="AA61" s="8">
        <v>0</v>
      </c>
      <c r="AB61" s="8">
        <v>0</v>
      </c>
      <c r="AC61" s="8">
        <v>0</v>
      </c>
      <c r="AD61" s="8">
        <v>0</v>
      </c>
      <c r="AE61" s="8">
        <v>0</v>
      </c>
      <c r="AF61" s="8">
        <v>0</v>
      </c>
      <c r="AG61" s="8">
        <v>0</v>
      </c>
      <c r="AH61" s="8">
        <v>0</v>
      </c>
      <c r="AI61" s="8">
        <v>0</v>
      </c>
      <c r="AJ61" s="8">
        <v>0</v>
      </c>
      <c r="AK61" s="8">
        <v>0</v>
      </c>
      <c r="AL61" s="8">
        <v>0</v>
      </c>
      <c r="AM61" s="8">
        <v>0</v>
      </c>
      <c r="AN61" s="8">
        <v>1</v>
      </c>
      <c r="AO61" s="8">
        <v>0</v>
      </c>
      <c r="AP61" s="8">
        <v>0</v>
      </c>
      <c r="AS61" s="7">
        <v>237110</v>
      </c>
      <c r="AT61" s="7" t="s">
        <v>150</v>
      </c>
      <c r="AU61" s="8">
        <v>0.11123066944992417</v>
      </c>
      <c r="AV61" s="8">
        <v>2.2962013736860326E-2</v>
      </c>
      <c r="AW61" s="8">
        <v>0.14964877001789675</v>
      </c>
      <c r="AX61" s="8">
        <v>0.12020318521115804</v>
      </c>
      <c r="AY61" s="8">
        <v>3.3748488248115979E-2</v>
      </c>
      <c r="AZ61" s="8">
        <v>0.17840143161664679</v>
      </c>
      <c r="BA61" s="8">
        <v>8.4062133551406432E-2</v>
      </c>
      <c r="BB61" s="8">
        <v>2.0596363066529032E-2</v>
      </c>
      <c r="BC61" s="8">
        <v>0.11382631996035161</v>
      </c>
      <c r="BD61" s="8">
        <v>0.12364434877766937</v>
      </c>
      <c r="BE61" s="8">
        <v>2.5973717870075311E-2</v>
      </c>
      <c r="BF61" s="8">
        <v>0.19307599734399358</v>
      </c>
      <c r="BG61" s="8">
        <v>0.47324169762871021</v>
      </c>
      <c r="BH61" s="8">
        <v>4.9045897836551634E-6</v>
      </c>
      <c r="BI61" s="8">
        <v>0.37200923161741978</v>
      </c>
      <c r="BJ61" s="8">
        <v>1.2838414532048388</v>
      </c>
      <c r="BK61" s="8">
        <v>1.3000950405603224</v>
      </c>
      <c r="BL61" s="8">
        <v>1.1862267520622582</v>
      </c>
    </row>
    <row r="62" spans="1:64" x14ac:dyDescent="0.3">
      <c r="A62" s="7">
        <v>237120</v>
      </c>
      <c r="B62" s="7" t="s">
        <v>151</v>
      </c>
      <c r="C62" s="8">
        <f t="shared" si="0"/>
        <v>8.8333693941300001E-2</v>
      </c>
      <c r="D62" s="8">
        <f t="shared" si="1"/>
        <v>1.14519016288E-2</v>
      </c>
      <c r="E62" s="8">
        <f t="shared" si="2"/>
        <v>7.0537745363500007E-2</v>
      </c>
      <c r="F62" s="8">
        <f t="shared" si="3"/>
        <v>0.10198865200600001</v>
      </c>
      <c r="G62" s="8">
        <f t="shared" si="4"/>
        <v>1.7468334802699999E-2</v>
      </c>
      <c r="H62" s="8">
        <f t="shared" si="5"/>
        <v>8.3911635797700002E-2</v>
      </c>
      <c r="I62" s="8">
        <f t="shared" si="6"/>
        <v>6.08825286391E-2</v>
      </c>
      <c r="J62" s="8">
        <f t="shared" si="7"/>
        <v>8.8640347632400005E-3</v>
      </c>
      <c r="K62" s="8">
        <f t="shared" si="8"/>
        <v>3.8423674189200001E-2</v>
      </c>
      <c r="L62" s="8">
        <f t="shared" si="9"/>
        <v>9.06309452476E-2</v>
      </c>
      <c r="M62" s="8">
        <f t="shared" si="10"/>
        <v>1.2023661705200001E-2</v>
      </c>
      <c r="N62" s="8">
        <f t="shared" si="11"/>
        <v>9.9208727603800007E-2</v>
      </c>
      <c r="O62" s="8">
        <f t="shared" si="12"/>
        <v>0.489925869427</v>
      </c>
      <c r="P62" s="8">
        <f t="shared" si="13"/>
        <v>4.5315855186300004E-6</v>
      </c>
      <c r="Q62" s="8">
        <f t="shared" si="14"/>
        <v>0.38039959622300001</v>
      </c>
      <c r="R62" s="8">
        <f t="shared" si="15"/>
        <v>1.17032334093</v>
      </c>
      <c r="S62" s="8">
        <f t="shared" si="16"/>
        <v>1.20336862261</v>
      </c>
      <c r="T62" s="8">
        <f t="shared" si="17"/>
        <v>1.10817023759</v>
      </c>
      <c r="W62" s="7" t="s">
        <v>1365</v>
      </c>
      <c r="X62" s="7" t="s">
        <v>151</v>
      </c>
      <c r="Y62" s="8">
        <v>8.8333693941300001E-2</v>
      </c>
      <c r="Z62" s="8">
        <v>1.14519016288E-2</v>
      </c>
      <c r="AA62" s="8">
        <v>7.0537745363500007E-2</v>
      </c>
      <c r="AB62" s="8">
        <v>0.10198865200600001</v>
      </c>
      <c r="AC62" s="8">
        <v>1.7468334802699999E-2</v>
      </c>
      <c r="AD62" s="8">
        <v>8.3911635797700002E-2</v>
      </c>
      <c r="AE62" s="8">
        <v>6.08825286391E-2</v>
      </c>
      <c r="AF62" s="8">
        <v>8.8640347632400005E-3</v>
      </c>
      <c r="AG62" s="8">
        <v>3.8423674189200001E-2</v>
      </c>
      <c r="AH62" s="8">
        <v>9.06309452476E-2</v>
      </c>
      <c r="AI62" s="8">
        <v>1.2023661705200001E-2</v>
      </c>
      <c r="AJ62" s="8">
        <v>9.9208727603800007E-2</v>
      </c>
      <c r="AK62" s="8">
        <v>0.489925869427</v>
      </c>
      <c r="AL62" s="8">
        <v>4.5315855186300004E-6</v>
      </c>
      <c r="AM62" s="8">
        <v>0.38039959622300001</v>
      </c>
      <c r="AN62" s="8">
        <v>1.17032334093</v>
      </c>
      <c r="AO62" s="8">
        <v>1.20336862261</v>
      </c>
      <c r="AP62" s="8">
        <v>1.10817023759</v>
      </c>
      <c r="AS62" s="7">
        <v>237120</v>
      </c>
      <c r="AT62" s="7" t="s">
        <v>151</v>
      </c>
      <c r="AU62" s="8">
        <v>7.6340732931846775E-2</v>
      </c>
      <c r="AV62" s="8">
        <v>1.7039084992590155E-2</v>
      </c>
      <c r="AW62" s="8">
        <v>0.10317828071130807</v>
      </c>
      <c r="AX62" s="8">
        <v>8.719394311834032E-2</v>
      </c>
      <c r="AY62" s="8">
        <v>2.6627746575929027E-2</v>
      </c>
      <c r="AZ62" s="8">
        <v>0.13594332158127742</v>
      </c>
      <c r="BA62" s="8">
        <v>5.849260627174676E-2</v>
      </c>
      <c r="BB62" s="8">
        <v>1.558311492352823E-2</v>
      </c>
      <c r="BC62" s="8">
        <v>8.0869292596146766E-2</v>
      </c>
      <c r="BD62" s="8">
        <v>8.5208052068793547E-2</v>
      </c>
      <c r="BE62" s="8">
        <v>1.937424715793807E-2</v>
      </c>
      <c r="BF62" s="8">
        <v>0.1317743994463613</v>
      </c>
      <c r="BG62" s="8">
        <v>0.29237511562579022</v>
      </c>
      <c r="BH62" s="8">
        <v>2.729469423774355E-6</v>
      </c>
      <c r="BI62" s="8">
        <v>0.22701266226211309</v>
      </c>
      <c r="BJ62" s="8">
        <v>1.1965580986358066</v>
      </c>
      <c r="BK62" s="8">
        <v>0.84653920482370981</v>
      </c>
      <c r="BL62" s="8">
        <v>0.75171920733951603</v>
      </c>
    </row>
    <row r="63" spans="1:64" x14ac:dyDescent="0.3">
      <c r="A63" s="7">
        <v>237130</v>
      </c>
      <c r="B63" s="7" t="s">
        <v>152</v>
      </c>
      <c r="C63" s="8">
        <f t="shared" si="0"/>
        <v>8.8248983647200005E-2</v>
      </c>
      <c r="D63" s="8">
        <f t="shared" si="1"/>
        <v>1.14366566113E-2</v>
      </c>
      <c r="E63" s="8">
        <f t="shared" si="2"/>
        <v>6.7924754374500004E-2</v>
      </c>
      <c r="F63" s="8">
        <f t="shared" si="3"/>
        <v>6.0906981350099997E-2</v>
      </c>
      <c r="G63" s="8">
        <f t="shared" si="4"/>
        <v>1.0415977917900001E-2</v>
      </c>
      <c r="H63" s="8">
        <f t="shared" si="5"/>
        <v>4.7700545039299998E-2</v>
      </c>
      <c r="I63" s="8">
        <f t="shared" si="6"/>
        <v>6.0230374282699999E-2</v>
      </c>
      <c r="J63" s="8">
        <f t="shared" si="7"/>
        <v>8.7695744399000006E-3</v>
      </c>
      <c r="K63" s="8">
        <f t="shared" si="8"/>
        <v>3.6358918721999998E-2</v>
      </c>
      <c r="L63" s="8">
        <f t="shared" si="9"/>
        <v>9.04108039128E-2</v>
      </c>
      <c r="M63" s="8">
        <f t="shared" si="10"/>
        <v>1.19892250169E-2</v>
      </c>
      <c r="N63" s="8">
        <f t="shared" si="11"/>
        <v>9.5632919238199998E-2</v>
      </c>
      <c r="O63" s="8">
        <f t="shared" si="12"/>
        <v>0.49062688667799997</v>
      </c>
      <c r="P63" s="8">
        <f t="shared" si="13"/>
        <v>7.5889853729899998E-6</v>
      </c>
      <c r="Q63" s="8">
        <f t="shared" si="14"/>
        <v>0.38394938131299999</v>
      </c>
      <c r="R63" s="8">
        <f t="shared" si="15"/>
        <v>1.16761039463</v>
      </c>
      <c r="S63" s="8">
        <f t="shared" si="16"/>
        <v>1.1190235043100001</v>
      </c>
      <c r="T63" s="8">
        <f t="shared" si="17"/>
        <v>1.1053588674399999</v>
      </c>
      <c r="W63" s="7" t="s">
        <v>1366</v>
      </c>
      <c r="X63" s="7" t="s">
        <v>152</v>
      </c>
      <c r="Y63" s="8">
        <v>8.8248983647200005E-2</v>
      </c>
      <c r="Z63" s="8">
        <v>1.14366566113E-2</v>
      </c>
      <c r="AA63" s="8">
        <v>6.7924754374500004E-2</v>
      </c>
      <c r="AB63" s="8">
        <v>6.0906981350099997E-2</v>
      </c>
      <c r="AC63" s="8">
        <v>1.0415977917900001E-2</v>
      </c>
      <c r="AD63" s="8">
        <v>4.7700545039299998E-2</v>
      </c>
      <c r="AE63" s="8">
        <v>6.0230374282699999E-2</v>
      </c>
      <c r="AF63" s="8">
        <v>8.7695744399000006E-3</v>
      </c>
      <c r="AG63" s="8">
        <v>3.6358918721999998E-2</v>
      </c>
      <c r="AH63" s="8">
        <v>9.04108039128E-2</v>
      </c>
      <c r="AI63" s="8">
        <v>1.19892250169E-2</v>
      </c>
      <c r="AJ63" s="8">
        <v>9.5632919238199998E-2</v>
      </c>
      <c r="AK63" s="8">
        <v>0.49062688667799997</v>
      </c>
      <c r="AL63" s="8">
        <v>7.5889853729899998E-6</v>
      </c>
      <c r="AM63" s="8">
        <v>0.38394938131299999</v>
      </c>
      <c r="AN63" s="8">
        <v>1.16761039463</v>
      </c>
      <c r="AO63" s="8">
        <v>1.1190235043100001</v>
      </c>
      <c r="AP63" s="8">
        <v>1.1053588674399999</v>
      </c>
      <c r="AS63" s="7">
        <v>237130</v>
      </c>
      <c r="AT63" s="7" t="s">
        <v>152</v>
      </c>
      <c r="AU63" s="8">
        <v>0.10591913124250164</v>
      </c>
      <c r="AV63" s="8">
        <v>2.2093693856334837E-2</v>
      </c>
      <c r="AW63" s="8">
        <v>0.14016169926914193</v>
      </c>
      <c r="AX63" s="8">
        <v>0.13040007018530328</v>
      </c>
      <c r="AY63" s="8">
        <v>3.7792508770738711E-2</v>
      </c>
      <c r="AZ63" s="8">
        <v>0.19231927520105002</v>
      </c>
      <c r="BA63" s="8">
        <v>7.9960172873219368E-2</v>
      </c>
      <c r="BB63" s="8">
        <v>1.9864155104876127E-2</v>
      </c>
      <c r="BC63" s="8">
        <v>0.10677525278387739</v>
      </c>
      <c r="BD63" s="8">
        <v>0.11736822301334193</v>
      </c>
      <c r="BE63" s="8">
        <v>2.4920874275000331E-2</v>
      </c>
      <c r="BF63" s="8">
        <v>0.18025277914394194</v>
      </c>
      <c r="BG63" s="8">
        <v>0.44314686538658088</v>
      </c>
      <c r="BH63" s="8">
        <v>4.5053600682096767E-6</v>
      </c>
      <c r="BI63" s="8">
        <v>0.34679298957303195</v>
      </c>
      <c r="BJ63" s="8">
        <v>1.2681745243680644</v>
      </c>
      <c r="BK63" s="8">
        <v>1.2637376606090323</v>
      </c>
      <c r="BL63" s="8">
        <v>1.10982538721371</v>
      </c>
    </row>
    <row r="64" spans="1:64" x14ac:dyDescent="0.3">
      <c r="A64" s="7">
        <v>237210</v>
      </c>
      <c r="B64" s="7" t="s">
        <v>153</v>
      </c>
      <c r="C64" s="8">
        <f t="shared" si="0"/>
        <v>8.5915921849224183E-2</v>
      </c>
      <c r="D64" s="8">
        <f t="shared" si="1"/>
        <v>1.9039551098025326E-2</v>
      </c>
      <c r="E64" s="8">
        <f t="shared" si="2"/>
        <v>0.11521695745416777</v>
      </c>
      <c r="F64" s="8">
        <f t="shared" si="3"/>
        <v>6.5324029548146784E-2</v>
      </c>
      <c r="G64" s="8">
        <f t="shared" si="4"/>
        <v>1.891220118278758E-2</v>
      </c>
      <c r="H64" s="8">
        <f t="shared" si="5"/>
        <v>9.3584358064937118E-2</v>
      </c>
      <c r="I64" s="8">
        <f t="shared" si="6"/>
        <v>6.570573462917903E-2</v>
      </c>
      <c r="J64" s="8">
        <f t="shared" si="7"/>
        <v>1.7316723529128216E-2</v>
      </c>
      <c r="K64" s="8">
        <f t="shared" si="8"/>
        <v>8.8946421091554859E-2</v>
      </c>
      <c r="L64" s="8">
        <f t="shared" si="9"/>
        <v>9.8293212252382287E-2</v>
      </c>
      <c r="M64" s="8">
        <f t="shared" si="10"/>
        <v>2.216537292533597E-2</v>
      </c>
      <c r="N64" s="8">
        <f t="shared" si="11"/>
        <v>0.15182532966526613</v>
      </c>
      <c r="O64" s="8">
        <f t="shared" si="12"/>
        <v>0.33078506757624193</v>
      </c>
      <c r="P64" s="8">
        <f t="shared" si="13"/>
        <v>5.8936688389137104E-6</v>
      </c>
      <c r="Q64" s="8">
        <f t="shared" si="14"/>
        <v>0.2657733372335</v>
      </c>
      <c r="R64" s="8">
        <f t="shared" si="15"/>
        <v>1</v>
      </c>
      <c r="S64" s="8">
        <f t="shared" si="16"/>
        <v>0.87136897589306461</v>
      </c>
      <c r="T64" s="8">
        <f t="shared" si="17"/>
        <v>0.86551726634677439</v>
      </c>
      <c r="W64" s="7" t="s">
        <v>1367</v>
      </c>
      <c r="X64" s="7" t="s">
        <v>153</v>
      </c>
      <c r="Y64" s="8">
        <v>0</v>
      </c>
      <c r="Z64" s="8">
        <v>0</v>
      </c>
      <c r="AA64" s="8">
        <v>0</v>
      </c>
      <c r="AB64" s="8">
        <v>0</v>
      </c>
      <c r="AC64" s="8">
        <v>0</v>
      </c>
      <c r="AD64" s="8">
        <v>0</v>
      </c>
      <c r="AE64" s="8">
        <v>0</v>
      </c>
      <c r="AF64" s="8">
        <v>0</v>
      </c>
      <c r="AG64" s="8">
        <v>0</v>
      </c>
      <c r="AH64" s="8">
        <v>0</v>
      </c>
      <c r="AI64" s="8">
        <v>0</v>
      </c>
      <c r="AJ64" s="8">
        <v>0</v>
      </c>
      <c r="AK64" s="8">
        <v>0</v>
      </c>
      <c r="AL64" s="8">
        <v>0</v>
      </c>
      <c r="AM64" s="8">
        <v>0</v>
      </c>
      <c r="AN64" s="8">
        <v>1</v>
      </c>
      <c r="AO64" s="8">
        <v>0</v>
      </c>
      <c r="AP64" s="8">
        <v>0</v>
      </c>
      <c r="AS64" s="7">
        <v>237210</v>
      </c>
      <c r="AT64" s="7" t="s">
        <v>153</v>
      </c>
      <c r="AU64" s="8">
        <v>8.5915921849224183E-2</v>
      </c>
      <c r="AV64" s="8">
        <v>1.9039551098025326E-2</v>
      </c>
      <c r="AW64" s="8">
        <v>0.11521695745416777</v>
      </c>
      <c r="AX64" s="8">
        <v>6.5324029548146784E-2</v>
      </c>
      <c r="AY64" s="8">
        <v>1.891220118278758E-2</v>
      </c>
      <c r="AZ64" s="8">
        <v>9.3584358064937118E-2</v>
      </c>
      <c r="BA64" s="8">
        <v>6.570573462917903E-2</v>
      </c>
      <c r="BB64" s="8">
        <v>1.7316723529128216E-2</v>
      </c>
      <c r="BC64" s="8">
        <v>8.8946421091554859E-2</v>
      </c>
      <c r="BD64" s="8">
        <v>9.8293212252382287E-2</v>
      </c>
      <c r="BE64" s="8">
        <v>2.216537292533597E-2</v>
      </c>
      <c r="BF64" s="8">
        <v>0.15182532966526613</v>
      </c>
      <c r="BG64" s="8">
        <v>0.33078506757624193</v>
      </c>
      <c r="BH64" s="8">
        <v>5.8936688389137104E-6</v>
      </c>
      <c r="BI64" s="8">
        <v>0.2657733372335</v>
      </c>
      <c r="BJ64" s="8">
        <v>1.22017243040129</v>
      </c>
      <c r="BK64" s="8">
        <v>0.87136897589306461</v>
      </c>
      <c r="BL64" s="8">
        <v>0.86551726634677439</v>
      </c>
    </row>
    <row r="65" spans="1:64" x14ac:dyDescent="0.3">
      <c r="A65" s="7">
        <v>237310</v>
      </c>
      <c r="B65" s="7" t="s">
        <v>154</v>
      </c>
      <c r="C65" s="8">
        <f t="shared" si="0"/>
        <v>8.8263583527999998E-2</v>
      </c>
      <c r="D65" s="8">
        <f t="shared" si="1"/>
        <v>1.1437989629799999E-2</v>
      </c>
      <c r="E65" s="8">
        <f t="shared" si="2"/>
        <v>6.6398013373399997E-2</v>
      </c>
      <c r="F65" s="8">
        <f t="shared" si="3"/>
        <v>6.7583987311699997E-2</v>
      </c>
      <c r="G65" s="8">
        <f t="shared" si="4"/>
        <v>1.15560217346E-2</v>
      </c>
      <c r="H65" s="8">
        <f t="shared" si="5"/>
        <v>5.0872363663999998E-2</v>
      </c>
      <c r="I65" s="8">
        <f t="shared" si="6"/>
        <v>6.0154931175299999E-2</v>
      </c>
      <c r="J65" s="8">
        <f t="shared" si="7"/>
        <v>8.7580971766400006E-3</v>
      </c>
      <c r="K65" s="8">
        <f t="shared" si="8"/>
        <v>3.5050819611300001E-2</v>
      </c>
      <c r="L65" s="8">
        <f t="shared" si="9"/>
        <v>9.0176736993799994E-2</v>
      </c>
      <c r="M65" s="8">
        <f t="shared" si="10"/>
        <v>1.1958721224400001E-2</v>
      </c>
      <c r="N65" s="8">
        <f t="shared" si="11"/>
        <v>9.3512147823599998E-2</v>
      </c>
      <c r="O65" s="8">
        <f t="shared" si="12"/>
        <v>0.49198435236100002</v>
      </c>
      <c r="P65" s="8">
        <f t="shared" si="13"/>
        <v>6.8439582152399998E-6</v>
      </c>
      <c r="Q65" s="8">
        <f t="shared" si="14"/>
        <v>0.38456741280399998</v>
      </c>
      <c r="R65" s="8">
        <f t="shared" si="15"/>
        <v>1.1660995865299999</v>
      </c>
      <c r="S65" s="8">
        <f t="shared" si="16"/>
        <v>1.13001237271</v>
      </c>
      <c r="T65" s="8">
        <f t="shared" si="17"/>
        <v>1.10396384796</v>
      </c>
      <c r="W65" s="7" t="s">
        <v>1368</v>
      </c>
      <c r="X65" s="7" t="s">
        <v>154</v>
      </c>
      <c r="Y65" s="8">
        <v>8.8263583527999998E-2</v>
      </c>
      <c r="Z65" s="8">
        <v>1.1437989629799999E-2</v>
      </c>
      <c r="AA65" s="8">
        <v>6.6398013373399997E-2</v>
      </c>
      <c r="AB65" s="8">
        <v>6.7583987311699997E-2</v>
      </c>
      <c r="AC65" s="8">
        <v>1.15560217346E-2</v>
      </c>
      <c r="AD65" s="8">
        <v>5.0872363663999998E-2</v>
      </c>
      <c r="AE65" s="8">
        <v>6.0154931175299999E-2</v>
      </c>
      <c r="AF65" s="8">
        <v>8.7580971766400006E-3</v>
      </c>
      <c r="AG65" s="8">
        <v>3.5050819611300001E-2</v>
      </c>
      <c r="AH65" s="8">
        <v>9.0176736993799994E-2</v>
      </c>
      <c r="AI65" s="8">
        <v>1.1958721224400001E-2</v>
      </c>
      <c r="AJ65" s="8">
        <v>9.3512147823599998E-2</v>
      </c>
      <c r="AK65" s="8">
        <v>0.49198435236100002</v>
      </c>
      <c r="AL65" s="8">
        <v>6.8439582152399998E-6</v>
      </c>
      <c r="AM65" s="8">
        <v>0.38456741280399998</v>
      </c>
      <c r="AN65" s="8">
        <v>1.1660995865299999</v>
      </c>
      <c r="AO65" s="8">
        <v>1.13001237271</v>
      </c>
      <c r="AP65" s="8">
        <v>1.10396384796</v>
      </c>
      <c r="AS65" s="7">
        <v>237310</v>
      </c>
      <c r="AT65" s="7" t="s">
        <v>154</v>
      </c>
      <c r="AU65" s="8">
        <v>0.10628359379524838</v>
      </c>
      <c r="AV65" s="8">
        <v>2.2171775939523873E-2</v>
      </c>
      <c r="AW65" s="8">
        <v>0.14086045979661285</v>
      </c>
      <c r="AX65" s="8">
        <v>0.13197936884653866</v>
      </c>
      <c r="AY65" s="8">
        <v>3.8176050203882893E-2</v>
      </c>
      <c r="AZ65" s="8">
        <v>0.19376042178140321</v>
      </c>
      <c r="BA65" s="8">
        <v>8.0451280926982296E-2</v>
      </c>
      <c r="BB65" s="8">
        <v>1.9960373852109026E-2</v>
      </c>
      <c r="BC65" s="8">
        <v>0.10741609430646452</v>
      </c>
      <c r="BD65" s="8">
        <v>0.11741783313931128</v>
      </c>
      <c r="BE65" s="8">
        <v>2.4966461956121139E-2</v>
      </c>
      <c r="BF65" s="8">
        <v>0.18043686845193385</v>
      </c>
      <c r="BG65" s="8">
        <v>0.44437296342283911</v>
      </c>
      <c r="BH65" s="8">
        <v>4.9178442295761281E-6</v>
      </c>
      <c r="BI65" s="8">
        <v>0.3473512115649029</v>
      </c>
      <c r="BJ65" s="8">
        <v>1.2693158295311291</v>
      </c>
      <c r="BK65" s="8">
        <v>1.2671416472835484</v>
      </c>
      <c r="BL65" s="8">
        <v>1.1110535555372583</v>
      </c>
    </row>
    <row r="66" spans="1:64" x14ac:dyDescent="0.3">
      <c r="A66" s="7">
        <v>237990</v>
      </c>
      <c r="B66" s="7" t="s">
        <v>155</v>
      </c>
      <c r="C66" s="8">
        <f t="shared" si="0"/>
        <v>8.8296610612900006E-2</v>
      </c>
      <c r="D66" s="8">
        <f t="shared" si="1"/>
        <v>1.14462848607E-2</v>
      </c>
      <c r="E66" s="8">
        <f t="shared" si="2"/>
        <v>6.7841597969499998E-2</v>
      </c>
      <c r="F66" s="8">
        <f t="shared" si="3"/>
        <v>4.59195188294E-2</v>
      </c>
      <c r="G66" s="8">
        <f t="shared" si="4"/>
        <v>7.8659507902200006E-3</v>
      </c>
      <c r="H66" s="8">
        <f t="shared" si="5"/>
        <v>3.5673021835500002E-2</v>
      </c>
      <c r="I66" s="8">
        <f t="shared" si="6"/>
        <v>6.0386039006400001E-2</v>
      </c>
      <c r="J66" s="8">
        <f t="shared" si="7"/>
        <v>8.7926939014300008E-3</v>
      </c>
      <c r="K66" s="8">
        <f t="shared" si="8"/>
        <v>3.6198869303899997E-2</v>
      </c>
      <c r="L66" s="8">
        <f t="shared" si="9"/>
        <v>9.0906030872399998E-2</v>
      </c>
      <c r="M66" s="8">
        <f t="shared" si="10"/>
        <v>1.2058637986300001E-2</v>
      </c>
      <c r="N66" s="8">
        <f t="shared" si="11"/>
        <v>9.6116133421300001E-2</v>
      </c>
      <c r="O66" s="8">
        <f t="shared" si="12"/>
        <v>0.48823650135000002</v>
      </c>
      <c r="P66" s="8">
        <f t="shared" si="13"/>
        <v>1.0057555197900001E-5</v>
      </c>
      <c r="Q66" s="8">
        <f t="shared" si="14"/>
        <v>0.38327805976099999</v>
      </c>
      <c r="R66" s="8">
        <f t="shared" si="15"/>
        <v>1.1675844934399999</v>
      </c>
      <c r="S66" s="8">
        <f t="shared" si="16"/>
        <v>1.0894584914600001</v>
      </c>
      <c r="T66" s="8">
        <f t="shared" si="17"/>
        <v>1.1053776022099999</v>
      </c>
      <c r="W66" s="7" t="s">
        <v>1369</v>
      </c>
      <c r="X66" s="7" t="s">
        <v>155</v>
      </c>
      <c r="Y66" s="8">
        <v>8.8296610612900006E-2</v>
      </c>
      <c r="Z66" s="8">
        <v>1.14462848607E-2</v>
      </c>
      <c r="AA66" s="8">
        <v>6.7841597969499998E-2</v>
      </c>
      <c r="AB66" s="8">
        <v>4.59195188294E-2</v>
      </c>
      <c r="AC66" s="8">
        <v>7.8659507902200006E-3</v>
      </c>
      <c r="AD66" s="8">
        <v>3.5673021835500002E-2</v>
      </c>
      <c r="AE66" s="8">
        <v>6.0386039006400001E-2</v>
      </c>
      <c r="AF66" s="8">
        <v>8.7926939014300008E-3</v>
      </c>
      <c r="AG66" s="8">
        <v>3.6198869303899997E-2</v>
      </c>
      <c r="AH66" s="8">
        <v>9.0906030872399998E-2</v>
      </c>
      <c r="AI66" s="8">
        <v>1.2058637986300001E-2</v>
      </c>
      <c r="AJ66" s="8">
        <v>9.6116133421300001E-2</v>
      </c>
      <c r="AK66" s="8">
        <v>0.48823650135000002</v>
      </c>
      <c r="AL66" s="248">
        <v>1.0057555197900001E-5</v>
      </c>
      <c r="AM66" s="8">
        <v>0.38327805976099999</v>
      </c>
      <c r="AN66" s="8">
        <v>1.1675844934399999</v>
      </c>
      <c r="AO66" s="8">
        <v>1.0894584914600001</v>
      </c>
      <c r="AP66" s="8">
        <v>1.1053776022099999</v>
      </c>
      <c r="AS66" s="7">
        <v>237990</v>
      </c>
      <c r="AT66" s="7" t="s">
        <v>155</v>
      </c>
      <c r="AU66" s="8">
        <v>0.11448154355285645</v>
      </c>
      <c r="AV66" s="8">
        <v>2.3420299072039685E-2</v>
      </c>
      <c r="AW66" s="8">
        <v>0.15298161542110655</v>
      </c>
      <c r="AX66" s="8">
        <v>0.10647957461197582</v>
      </c>
      <c r="AY66" s="8">
        <v>3.0357571861494032E-2</v>
      </c>
      <c r="AZ66" s="8">
        <v>0.16017541044971775</v>
      </c>
      <c r="BA66" s="8">
        <v>8.6587054471903194E-2</v>
      </c>
      <c r="BB66" s="8">
        <v>2.1036394621878549E-2</v>
      </c>
      <c r="BC66" s="8">
        <v>0.11624721169731128</v>
      </c>
      <c r="BD66" s="8">
        <v>0.12729849329009676</v>
      </c>
      <c r="BE66" s="8">
        <v>2.6522229313139033E-2</v>
      </c>
      <c r="BF66" s="8">
        <v>0.19790220887101442</v>
      </c>
      <c r="BG66" s="8">
        <v>0.48823650134999935</v>
      </c>
      <c r="BH66" s="248">
        <v>6.7015384792504834E-6</v>
      </c>
      <c r="BI66" s="8">
        <v>0.38327805976100027</v>
      </c>
      <c r="BJ66" s="8">
        <v>1.2908834580461295</v>
      </c>
      <c r="BK66" s="8">
        <v>1.2970125569229027</v>
      </c>
      <c r="BL66" s="8">
        <v>1.2238706607906453</v>
      </c>
    </row>
    <row r="67" spans="1:64" x14ac:dyDescent="0.3">
      <c r="A67" s="7">
        <v>238110</v>
      </c>
      <c r="B67" s="7" t="s">
        <v>156</v>
      </c>
      <c r="C67" s="8">
        <f t="shared" ref="C67:C130" si="18">IF(Y67=0,VLOOKUP(A67,$AS$2:$BL$948,3,FALSE),Y67)</f>
        <v>8.8262241393799998E-2</v>
      </c>
      <c r="D67" s="8">
        <f t="shared" ref="D67:D130" si="19">IF(Z67=0,VLOOKUP(A67,$AS$2:$BL$948,4,FALSE),Z67)</f>
        <v>1.1438823013300001E-2</v>
      </c>
      <c r="E67" s="8">
        <f t="shared" ref="E67:E130" si="20">IF(AA67=0,VLOOKUP(A67,$AS$2:$BL$948,5,FALSE),AA67)</f>
        <v>6.7973630842099994E-2</v>
      </c>
      <c r="F67" s="8">
        <f t="shared" ref="F67:F130" si="21">IF(AB67=0,VLOOKUP($A67,$AS$2:$BL$948,6,FALSE),AB67)</f>
        <v>7.7732471535500003E-2</v>
      </c>
      <c r="G67" s="8">
        <f t="shared" ref="G67:G130" si="22">IF(AC67=0,VLOOKUP($A67,$AS$2:$BL$948,7,FALSE),AC67)</f>
        <v>1.32980869534E-2</v>
      </c>
      <c r="H67" s="8">
        <f t="shared" ref="H67:H130" si="23">IF(AD67=0,VLOOKUP($A67,$AS$2:$BL$948,8,FALSE),AD67)</f>
        <v>6.10306874198E-2</v>
      </c>
      <c r="I67" s="8">
        <f t="shared" ref="I67:I130" si="24">IF(AE67=0,VLOOKUP($A67,$AS$2:$BL$948,9,FALSE),AE67)</f>
        <v>6.0137405201999998E-2</v>
      </c>
      <c r="J67" s="8">
        <f t="shared" ref="J67:J130" si="25">IF(AF67=0,VLOOKUP($A67,$AS$2:$BL$948,10,FALSE),AF67)</f>
        <v>8.7560200664400008E-3</v>
      </c>
      <c r="K67" s="8">
        <f t="shared" ref="K67:K130" si="26">IF(AG67=0,VLOOKUP($A67,$AS$2:$BL$948,11,FALSE),AG67)</f>
        <v>3.6446361195599998E-2</v>
      </c>
      <c r="L67" s="8">
        <f t="shared" ref="L67:L130" si="27">IF(AH67=0,VLOOKUP($A67,$AS$2:$BL$948,12,FALSE),AH67)</f>
        <v>9.0541183274900003E-2</v>
      </c>
      <c r="M67" s="8">
        <f t="shared" ref="M67:M130" si="28">IF(AI67=0,VLOOKUP($A67,$AS$2:$BL$948,13,FALSE),AI67)</f>
        <v>1.20068116762E-2</v>
      </c>
      <c r="N67" s="8">
        <f t="shared" ref="N67:N130" si="29">IF(AJ67=0,VLOOKUP($A67,$AS$2:$BL$948,14,FALSE),AJ67)</f>
        <v>9.5736890484699994E-2</v>
      </c>
      <c r="O67" s="8">
        <f t="shared" ref="O67:O130" si="30">IF(AK67=0,VLOOKUP($A67,$AS$2:$BL$948,15,FALSE),AK67)</f>
        <v>0.490015360648</v>
      </c>
      <c r="P67" s="8">
        <f t="shared" ref="P67:P130" si="31">IF(AL67=0,VLOOKUP($A67,$AS$2:$BL$948,16,FALSE),AL67)</f>
        <v>5.94601637009E-6</v>
      </c>
      <c r="Q67" s="8">
        <f t="shared" ref="Q67:Q130" si="32">IF(AM67=0,VLOOKUP($A67,$AS$2:$BL$948,17,FALSE),AM67)</f>
        <v>0.38464358817400002</v>
      </c>
      <c r="R67" s="8">
        <f t="shared" ref="R67:R130" si="33">IF(AN67=0,VLOOKUP($A67,$AS$2:$BL$948,18,FALSE),AN67)</f>
        <v>1.1676746952499999</v>
      </c>
      <c r="S67" s="8">
        <f t="shared" ref="S67:S130" si="34">IF(AO67=0,VLOOKUP($A67,$AS$2:$BL$948,19,FALSE),AO67)</f>
        <v>1.1520612459099999</v>
      </c>
      <c r="T67" s="8">
        <f t="shared" ref="T67:T130" si="35">IF(AP67=0,VLOOKUP($A67,$AS$2:$BL$948,20,FALSE),AP67)</f>
        <v>1.1053397864600001</v>
      </c>
      <c r="W67" s="7" t="s">
        <v>1370</v>
      </c>
      <c r="X67" s="7" t="s">
        <v>156</v>
      </c>
      <c r="Y67" s="8">
        <v>8.8262241393799998E-2</v>
      </c>
      <c r="Z67" s="8">
        <v>1.1438823013300001E-2</v>
      </c>
      <c r="AA67" s="8">
        <v>6.7973630842099994E-2</v>
      </c>
      <c r="AB67" s="8">
        <v>7.7732471535500003E-2</v>
      </c>
      <c r="AC67" s="8">
        <v>1.32980869534E-2</v>
      </c>
      <c r="AD67" s="8">
        <v>6.10306874198E-2</v>
      </c>
      <c r="AE67" s="8">
        <v>6.0137405201999998E-2</v>
      </c>
      <c r="AF67" s="8">
        <v>8.7560200664400008E-3</v>
      </c>
      <c r="AG67" s="8">
        <v>3.6446361195599998E-2</v>
      </c>
      <c r="AH67" s="8">
        <v>9.0541183274900003E-2</v>
      </c>
      <c r="AI67" s="8">
        <v>1.20068116762E-2</v>
      </c>
      <c r="AJ67" s="8">
        <v>9.5736890484699994E-2</v>
      </c>
      <c r="AK67" s="8">
        <v>0.490015360648</v>
      </c>
      <c r="AL67" s="8">
        <v>5.94601637009E-6</v>
      </c>
      <c r="AM67" s="8">
        <v>0.38464358817400002</v>
      </c>
      <c r="AN67" s="8">
        <v>1.1676746952499999</v>
      </c>
      <c r="AO67" s="8">
        <v>1.1520612459099999</v>
      </c>
      <c r="AP67" s="8">
        <v>1.1053397864600001</v>
      </c>
      <c r="AS67" s="7">
        <v>238110</v>
      </c>
      <c r="AT67" s="7" t="s">
        <v>156</v>
      </c>
      <c r="AU67" s="8">
        <v>0.11440838168770003</v>
      </c>
      <c r="AV67" s="8">
        <v>2.3400314274966135E-2</v>
      </c>
      <c r="AW67" s="8">
        <v>0.1513188432575033</v>
      </c>
      <c r="AX67" s="8">
        <v>8.6339618187848424E-2</v>
      </c>
      <c r="AY67" s="8">
        <v>2.4697482244244687E-2</v>
      </c>
      <c r="AZ67" s="8">
        <v>0.12718947369086286</v>
      </c>
      <c r="BA67" s="8">
        <v>8.620349078275967E-2</v>
      </c>
      <c r="BB67" s="8">
        <v>2.0944320527978549E-2</v>
      </c>
      <c r="BC67" s="8">
        <v>0.11458072044591609</v>
      </c>
      <c r="BD67" s="8">
        <v>0.12674514269790643</v>
      </c>
      <c r="BE67" s="8">
        <v>2.6403805785014514E-2</v>
      </c>
      <c r="BF67" s="8">
        <v>0.19499564236825156</v>
      </c>
      <c r="BG67" s="8">
        <v>0.49001536064800083</v>
      </c>
      <c r="BH67" s="8">
        <v>7.1403169153487071E-6</v>
      </c>
      <c r="BI67" s="8">
        <v>0.38464358817400041</v>
      </c>
      <c r="BJ67" s="8">
        <v>1.2891275392201615</v>
      </c>
      <c r="BK67" s="8">
        <v>1.2382265741227418</v>
      </c>
      <c r="BL67" s="8">
        <v>1.2217285317566129</v>
      </c>
    </row>
    <row r="68" spans="1:64" x14ac:dyDescent="0.3">
      <c r="A68" s="7">
        <v>238120</v>
      </c>
      <c r="B68" s="7" t="s">
        <v>157</v>
      </c>
      <c r="C68" s="8">
        <f t="shared" si="18"/>
        <v>8.8383227409499998E-2</v>
      </c>
      <c r="D68" s="8">
        <f t="shared" si="19"/>
        <v>1.1464547384999999E-2</v>
      </c>
      <c r="E68" s="8">
        <f t="shared" si="20"/>
        <v>6.7186918069299995E-2</v>
      </c>
      <c r="F68" s="8">
        <f t="shared" si="21"/>
        <v>0.107770198883</v>
      </c>
      <c r="G68" s="8">
        <f t="shared" si="22"/>
        <v>1.84783448565E-2</v>
      </c>
      <c r="H68" s="8">
        <f t="shared" si="23"/>
        <v>8.3327683618500001E-2</v>
      </c>
      <c r="I68" s="8">
        <f t="shared" si="24"/>
        <v>6.0103797629399998E-2</v>
      </c>
      <c r="J68" s="8">
        <f t="shared" si="25"/>
        <v>8.7566613362200004E-3</v>
      </c>
      <c r="K68" s="8">
        <f t="shared" si="26"/>
        <v>3.5823824961999998E-2</v>
      </c>
      <c r="L68" s="8">
        <f t="shared" si="27"/>
        <v>9.2189613416400001E-2</v>
      </c>
      <c r="M68" s="8">
        <f t="shared" si="28"/>
        <v>1.22351808252E-2</v>
      </c>
      <c r="N68" s="8">
        <f t="shared" si="29"/>
        <v>9.6310679545299996E-2</v>
      </c>
      <c r="O68" s="8">
        <f t="shared" si="30"/>
        <v>0.481921161747</v>
      </c>
      <c r="P68" s="8">
        <f t="shared" si="31"/>
        <v>4.2874345950400003E-6</v>
      </c>
      <c r="Q68" s="8">
        <f t="shared" si="32"/>
        <v>0.38546248447999998</v>
      </c>
      <c r="R68" s="8">
        <f t="shared" si="33"/>
        <v>1.1670346928599999</v>
      </c>
      <c r="S68" s="8">
        <f t="shared" si="34"/>
        <v>1.2095762273599999</v>
      </c>
      <c r="T68" s="8">
        <f t="shared" si="35"/>
        <v>1.10468428393</v>
      </c>
      <c r="W68" s="7" t="s">
        <v>1371</v>
      </c>
      <c r="X68" s="7" t="s">
        <v>157</v>
      </c>
      <c r="Y68" s="8">
        <v>8.8383227409499998E-2</v>
      </c>
      <c r="Z68" s="8">
        <v>1.1464547384999999E-2</v>
      </c>
      <c r="AA68" s="8">
        <v>6.7186918069299995E-2</v>
      </c>
      <c r="AB68" s="8">
        <v>0.107770198883</v>
      </c>
      <c r="AC68" s="8">
        <v>1.84783448565E-2</v>
      </c>
      <c r="AD68" s="8">
        <v>8.3327683618500001E-2</v>
      </c>
      <c r="AE68" s="8">
        <v>6.0103797629399998E-2</v>
      </c>
      <c r="AF68" s="8">
        <v>8.7566613362200004E-3</v>
      </c>
      <c r="AG68" s="8">
        <v>3.5823824961999998E-2</v>
      </c>
      <c r="AH68" s="8">
        <v>9.2189613416400001E-2</v>
      </c>
      <c r="AI68" s="8">
        <v>1.22351808252E-2</v>
      </c>
      <c r="AJ68" s="8">
        <v>9.6310679545299996E-2</v>
      </c>
      <c r="AK68" s="8">
        <v>0.481921161747</v>
      </c>
      <c r="AL68" s="8">
        <v>4.2874345950400003E-6</v>
      </c>
      <c r="AM68" s="8">
        <v>0.38546248447999998</v>
      </c>
      <c r="AN68" s="8">
        <v>1.1670346928599999</v>
      </c>
      <c r="AO68" s="8">
        <v>1.2095762273599999</v>
      </c>
      <c r="AP68" s="8">
        <v>1.10468428393</v>
      </c>
      <c r="AS68" s="7">
        <v>238120</v>
      </c>
      <c r="AT68" s="7" t="s">
        <v>157</v>
      </c>
      <c r="AU68" s="8">
        <v>0.11260501581338388</v>
      </c>
      <c r="AV68" s="8">
        <v>2.3189543927376287E-2</v>
      </c>
      <c r="AW68" s="8">
        <v>0.14916649053029191</v>
      </c>
      <c r="AX68" s="8">
        <v>0.11328458690188552</v>
      </c>
      <c r="AY68" s="8">
        <v>3.225341516877693E-2</v>
      </c>
      <c r="AZ68" s="8">
        <v>0.16669684053199835</v>
      </c>
      <c r="BA68" s="8">
        <v>8.4812396196337125E-2</v>
      </c>
      <c r="BB68" s="8">
        <v>2.0742633498609671E-2</v>
      </c>
      <c r="BC68" s="8">
        <v>0.1135079001338048</v>
      </c>
      <c r="BD68" s="8">
        <v>0.1270425242376613</v>
      </c>
      <c r="BE68" s="8">
        <v>2.6620781965524518E-2</v>
      </c>
      <c r="BF68" s="8">
        <v>0.19517103130031133</v>
      </c>
      <c r="BG68" s="8">
        <v>0.46637531781967712</v>
      </c>
      <c r="BH68" s="8">
        <v>5.3763506734333844E-6</v>
      </c>
      <c r="BI68" s="8">
        <v>0.37302821078709708</v>
      </c>
      <c r="BJ68" s="8">
        <v>1.2849610502716133</v>
      </c>
      <c r="BK68" s="8">
        <v>1.2799767780866127</v>
      </c>
      <c r="BL68" s="8">
        <v>1.1868048653124192</v>
      </c>
    </row>
    <row r="69" spans="1:64" x14ac:dyDescent="0.3">
      <c r="A69" s="7">
        <v>238130</v>
      </c>
      <c r="B69" s="7" t="s">
        <v>158</v>
      </c>
      <c r="C69" s="8">
        <f t="shared" si="18"/>
        <v>8.8332141592099997E-2</v>
      </c>
      <c r="D69" s="8">
        <f t="shared" si="19"/>
        <v>1.14578575423E-2</v>
      </c>
      <c r="E69" s="8">
        <f t="shared" si="20"/>
        <v>6.8662769733999998E-2</v>
      </c>
      <c r="F69" s="8">
        <f t="shared" si="21"/>
        <v>5.9914133478800001E-2</v>
      </c>
      <c r="G69" s="8">
        <f t="shared" si="22"/>
        <v>1.02794741068E-2</v>
      </c>
      <c r="H69" s="8">
        <f t="shared" si="23"/>
        <v>4.81057206572E-2</v>
      </c>
      <c r="I69" s="8">
        <f t="shared" si="24"/>
        <v>6.00809562054E-2</v>
      </c>
      <c r="J69" s="8">
        <f t="shared" si="25"/>
        <v>8.7549353684499998E-3</v>
      </c>
      <c r="K69" s="8">
        <f t="shared" si="26"/>
        <v>3.7097425290900002E-2</v>
      </c>
      <c r="L69" s="8">
        <f t="shared" si="27"/>
        <v>9.2424180793399993E-2</v>
      </c>
      <c r="M69" s="8">
        <f t="shared" si="28"/>
        <v>1.22664492199E-2</v>
      </c>
      <c r="N69" s="8">
        <f t="shared" si="29"/>
        <v>9.8448239828600001E-2</v>
      </c>
      <c r="O69" s="8">
        <f t="shared" si="30"/>
        <v>0.48040192638599999</v>
      </c>
      <c r="P69" s="8">
        <f t="shared" si="31"/>
        <v>7.7018459574800003E-6</v>
      </c>
      <c r="Q69" s="8">
        <f t="shared" si="32"/>
        <v>0.38529448349200002</v>
      </c>
      <c r="R69" s="8">
        <f t="shared" si="33"/>
        <v>1.1684527688699999</v>
      </c>
      <c r="S69" s="8">
        <f t="shared" si="34"/>
        <v>1.11829932824</v>
      </c>
      <c r="T69" s="8">
        <f t="shared" si="35"/>
        <v>1.1059333168600001</v>
      </c>
      <c r="W69" s="7" t="s">
        <v>1372</v>
      </c>
      <c r="X69" s="7" t="s">
        <v>158</v>
      </c>
      <c r="Y69" s="8">
        <v>8.8332141592099997E-2</v>
      </c>
      <c r="Z69" s="8">
        <v>1.14578575423E-2</v>
      </c>
      <c r="AA69" s="8">
        <v>6.8662769733999998E-2</v>
      </c>
      <c r="AB69" s="8">
        <v>5.9914133478800001E-2</v>
      </c>
      <c r="AC69" s="8">
        <v>1.02794741068E-2</v>
      </c>
      <c r="AD69" s="8">
        <v>4.81057206572E-2</v>
      </c>
      <c r="AE69" s="8">
        <v>6.00809562054E-2</v>
      </c>
      <c r="AF69" s="8">
        <v>8.7549353684499998E-3</v>
      </c>
      <c r="AG69" s="8">
        <v>3.7097425290900002E-2</v>
      </c>
      <c r="AH69" s="8">
        <v>9.2424180793399993E-2</v>
      </c>
      <c r="AI69" s="8">
        <v>1.22664492199E-2</v>
      </c>
      <c r="AJ69" s="8">
        <v>9.8448239828600001E-2</v>
      </c>
      <c r="AK69" s="8">
        <v>0.48040192638599999</v>
      </c>
      <c r="AL69" s="8">
        <v>7.7018459574800003E-6</v>
      </c>
      <c r="AM69" s="8">
        <v>0.38529448349200002</v>
      </c>
      <c r="AN69" s="8">
        <v>1.1684527688699999</v>
      </c>
      <c r="AO69" s="8">
        <v>1.11829932824</v>
      </c>
      <c r="AP69" s="8">
        <v>1.1059333168600001</v>
      </c>
      <c r="AS69" s="7">
        <v>238130</v>
      </c>
      <c r="AT69" s="7" t="s">
        <v>158</v>
      </c>
      <c r="AU69" s="8">
        <v>0.11449420573972907</v>
      </c>
      <c r="AV69" s="8">
        <v>2.3423761625158558E-2</v>
      </c>
      <c r="AW69" s="8">
        <v>0.15196586570014842</v>
      </c>
      <c r="AX69" s="8">
        <v>6.925178669129195E-2</v>
      </c>
      <c r="AY69" s="8">
        <v>1.9286028819028384E-2</v>
      </c>
      <c r="AZ69" s="8">
        <v>0.10152380666572258</v>
      </c>
      <c r="BA69" s="8">
        <v>8.6131843460561297E-2</v>
      </c>
      <c r="BB69" s="8">
        <v>2.0928497531319673E-2</v>
      </c>
      <c r="BC69" s="8">
        <v>0.11509756512925322</v>
      </c>
      <c r="BD69" s="8">
        <v>0.12939884197320808</v>
      </c>
      <c r="BE69" s="8">
        <v>2.6957984786032101E-2</v>
      </c>
      <c r="BF69" s="8">
        <v>0.19966227437701781</v>
      </c>
      <c r="BG69" s="8">
        <v>0.48040192638600038</v>
      </c>
      <c r="BH69" s="8">
        <v>8.4559479151916133E-6</v>
      </c>
      <c r="BI69" s="8">
        <v>0.38529448349200018</v>
      </c>
      <c r="BJ69" s="8">
        <v>1.2898838330650002</v>
      </c>
      <c r="BK69" s="8">
        <v>1.190061622175806</v>
      </c>
      <c r="BL69" s="8">
        <v>1.2221579061209678</v>
      </c>
    </row>
    <row r="70" spans="1:64" x14ac:dyDescent="0.3">
      <c r="A70" s="7">
        <v>238140</v>
      </c>
      <c r="B70" s="7" t="s">
        <v>159</v>
      </c>
      <c r="C70" s="8">
        <f t="shared" si="18"/>
        <v>8.8302246397199996E-2</v>
      </c>
      <c r="D70" s="8">
        <f t="shared" si="19"/>
        <v>1.1446764211E-2</v>
      </c>
      <c r="E70" s="8">
        <f t="shared" si="20"/>
        <v>6.7749186178899995E-2</v>
      </c>
      <c r="F70" s="8">
        <f t="shared" si="21"/>
        <v>4.7990781117400003E-2</v>
      </c>
      <c r="G70" s="8">
        <f t="shared" si="22"/>
        <v>8.2200229281999999E-3</v>
      </c>
      <c r="H70" s="8">
        <f t="shared" si="23"/>
        <v>3.7648055064399999E-2</v>
      </c>
      <c r="I70" s="8">
        <f t="shared" si="24"/>
        <v>6.0068723013600001E-2</v>
      </c>
      <c r="J70" s="8">
        <f t="shared" si="25"/>
        <v>8.7456190019800008E-3</v>
      </c>
      <c r="K70" s="8">
        <f t="shared" si="26"/>
        <v>3.6318913460599997E-2</v>
      </c>
      <c r="L70" s="8">
        <f t="shared" si="27"/>
        <v>9.1113904020200004E-2</v>
      </c>
      <c r="M70" s="8">
        <f t="shared" si="28"/>
        <v>1.2085500512799999E-2</v>
      </c>
      <c r="N70" s="8">
        <f t="shared" si="29"/>
        <v>9.5953877547899996E-2</v>
      </c>
      <c r="O70" s="8">
        <f t="shared" si="30"/>
        <v>0.48719299945299999</v>
      </c>
      <c r="P70" s="8">
        <f t="shared" si="31"/>
        <v>9.6257782612000006E-6</v>
      </c>
      <c r="Q70" s="8">
        <f t="shared" si="32"/>
        <v>0.38537824195999998</v>
      </c>
      <c r="R70" s="8">
        <f t="shared" si="33"/>
        <v>1.16749819679</v>
      </c>
      <c r="S70" s="8">
        <f t="shared" si="34"/>
        <v>1.09385885911</v>
      </c>
      <c r="T70" s="8">
        <f t="shared" si="35"/>
        <v>1.10513325548</v>
      </c>
      <c r="W70" s="7" t="s">
        <v>1373</v>
      </c>
      <c r="X70" s="7" t="s">
        <v>159</v>
      </c>
      <c r="Y70" s="8">
        <v>8.8302246397199996E-2</v>
      </c>
      <c r="Z70" s="8">
        <v>1.1446764211E-2</v>
      </c>
      <c r="AA70" s="8">
        <v>6.7749186178899995E-2</v>
      </c>
      <c r="AB70" s="8">
        <v>4.7990781117400003E-2</v>
      </c>
      <c r="AC70" s="8">
        <v>8.2200229281999999E-3</v>
      </c>
      <c r="AD70" s="8">
        <v>3.7648055064399999E-2</v>
      </c>
      <c r="AE70" s="8">
        <v>6.0068723013600001E-2</v>
      </c>
      <c r="AF70" s="8">
        <v>8.7456190019800008E-3</v>
      </c>
      <c r="AG70" s="8">
        <v>3.6318913460599997E-2</v>
      </c>
      <c r="AH70" s="8">
        <v>9.1113904020200004E-2</v>
      </c>
      <c r="AI70" s="8">
        <v>1.2085500512799999E-2</v>
      </c>
      <c r="AJ70" s="8">
        <v>9.5953877547899996E-2</v>
      </c>
      <c r="AK70" s="8">
        <v>0.48719299945299999</v>
      </c>
      <c r="AL70" s="8">
        <v>9.6257782612000006E-6</v>
      </c>
      <c r="AM70" s="8">
        <v>0.38537824195999998</v>
      </c>
      <c r="AN70" s="8">
        <v>1.16749819679</v>
      </c>
      <c r="AO70" s="8">
        <v>1.09385885911</v>
      </c>
      <c r="AP70" s="8">
        <v>1.10513325548</v>
      </c>
      <c r="AS70" s="7">
        <v>238140</v>
      </c>
      <c r="AT70" s="7" t="s">
        <v>159</v>
      </c>
      <c r="AU70" s="8">
        <v>0.11450941894719999</v>
      </c>
      <c r="AV70" s="8">
        <v>2.3426467739300814E-2</v>
      </c>
      <c r="AW70" s="8">
        <v>0.15436958135179032</v>
      </c>
      <c r="AX70" s="8">
        <v>7.6272487602938727E-2</v>
      </c>
      <c r="AY70" s="8">
        <v>2.1642207174308078E-2</v>
      </c>
      <c r="AZ70" s="8">
        <v>0.11598168137530808</v>
      </c>
      <c r="BA70" s="8">
        <v>8.6136816161083846E-2</v>
      </c>
      <c r="BB70" s="8">
        <v>2.0927239929603384E-2</v>
      </c>
      <c r="BC70" s="8">
        <v>0.11741574492788226</v>
      </c>
      <c r="BD70" s="8">
        <v>0.1276087067700919</v>
      </c>
      <c r="BE70" s="8">
        <v>2.6586080060120486E-2</v>
      </c>
      <c r="BF70" s="8">
        <v>0.19975741453117746</v>
      </c>
      <c r="BG70" s="8">
        <v>0.48719299945300043</v>
      </c>
      <c r="BH70" s="8">
        <v>7.8065021725927422E-6</v>
      </c>
      <c r="BI70" s="8">
        <v>0.38537824196000042</v>
      </c>
      <c r="BJ70" s="8">
        <v>1.292305468038226</v>
      </c>
      <c r="BK70" s="8">
        <v>1.2138963761530643</v>
      </c>
      <c r="BL70" s="8">
        <v>1.2244798010190323</v>
      </c>
    </row>
    <row r="71" spans="1:64" x14ac:dyDescent="0.3">
      <c r="A71" s="7">
        <v>238150</v>
      </c>
      <c r="B71" s="7" t="s">
        <v>160</v>
      </c>
      <c r="C71" s="8">
        <f t="shared" si="18"/>
        <v>8.8342977232800005E-2</v>
      </c>
      <c r="D71" s="8">
        <f t="shared" si="19"/>
        <v>1.14600165568E-2</v>
      </c>
      <c r="E71" s="8">
        <f t="shared" si="20"/>
        <v>6.74643522243E-2</v>
      </c>
      <c r="F71" s="8">
        <f t="shared" si="21"/>
        <v>4.9276060046700002E-2</v>
      </c>
      <c r="G71" s="8">
        <f t="shared" si="22"/>
        <v>8.4506304348599993E-3</v>
      </c>
      <c r="H71" s="8">
        <f t="shared" si="23"/>
        <v>3.8434684003900002E-2</v>
      </c>
      <c r="I71" s="8">
        <f t="shared" si="24"/>
        <v>5.9996436358100001E-2</v>
      </c>
      <c r="J71" s="8">
        <f t="shared" si="25"/>
        <v>8.7459820754100005E-3</v>
      </c>
      <c r="K71" s="8">
        <f t="shared" si="26"/>
        <v>3.6063209872999998E-2</v>
      </c>
      <c r="L71" s="8">
        <f t="shared" si="27"/>
        <v>9.2514687228099995E-2</v>
      </c>
      <c r="M71" s="8">
        <f t="shared" si="28"/>
        <v>1.2280860606E-2</v>
      </c>
      <c r="N71" s="8">
        <f t="shared" si="29"/>
        <v>9.7042670995899999E-2</v>
      </c>
      <c r="O71" s="8">
        <f t="shared" si="30"/>
        <v>0.47991249466500002</v>
      </c>
      <c r="P71" s="8">
        <f t="shared" si="31"/>
        <v>9.3696625112700005E-6</v>
      </c>
      <c r="Q71" s="8">
        <f t="shared" si="32"/>
        <v>0.38574382706100002</v>
      </c>
      <c r="R71" s="8">
        <f t="shared" si="33"/>
        <v>1.16726734601</v>
      </c>
      <c r="S71" s="8">
        <f t="shared" si="34"/>
        <v>1.0961613744900001</v>
      </c>
      <c r="T71" s="8">
        <f t="shared" si="35"/>
        <v>1.1048056283100001</v>
      </c>
      <c r="W71" s="7" t="s">
        <v>1374</v>
      </c>
      <c r="X71" s="7" t="s">
        <v>160</v>
      </c>
      <c r="Y71" s="8">
        <v>8.8342977232800005E-2</v>
      </c>
      <c r="Z71" s="8">
        <v>1.14600165568E-2</v>
      </c>
      <c r="AA71" s="8">
        <v>6.74643522243E-2</v>
      </c>
      <c r="AB71" s="8">
        <v>4.9276060046700002E-2</v>
      </c>
      <c r="AC71" s="8">
        <v>8.4506304348599993E-3</v>
      </c>
      <c r="AD71" s="8">
        <v>3.8434684003900002E-2</v>
      </c>
      <c r="AE71" s="8">
        <v>5.9996436358100001E-2</v>
      </c>
      <c r="AF71" s="8">
        <v>8.7459820754100005E-3</v>
      </c>
      <c r="AG71" s="8">
        <v>3.6063209872999998E-2</v>
      </c>
      <c r="AH71" s="8">
        <v>9.2514687228099995E-2</v>
      </c>
      <c r="AI71" s="8">
        <v>1.2280860606E-2</v>
      </c>
      <c r="AJ71" s="8">
        <v>9.7042670995899999E-2</v>
      </c>
      <c r="AK71" s="8">
        <v>0.47991249466500002</v>
      </c>
      <c r="AL71" s="8">
        <v>9.3696625112700005E-6</v>
      </c>
      <c r="AM71" s="8">
        <v>0.38574382706100002</v>
      </c>
      <c r="AN71" s="8">
        <v>1.16726734601</v>
      </c>
      <c r="AO71" s="8">
        <v>1.0961613744900001</v>
      </c>
      <c r="AP71" s="8">
        <v>1.1048056283100001</v>
      </c>
      <c r="AS71" s="7">
        <v>238150</v>
      </c>
      <c r="AT71" s="7" t="s">
        <v>160</v>
      </c>
      <c r="AU71" s="8">
        <v>0.11370368929680322</v>
      </c>
      <c r="AV71" s="8">
        <v>2.3323392255181135E-2</v>
      </c>
      <c r="AW71" s="8">
        <v>0.15103769550197577</v>
      </c>
      <c r="AX71" s="8">
        <v>8.8699108711877431E-2</v>
      </c>
      <c r="AY71" s="8">
        <v>2.5478771484252254E-2</v>
      </c>
      <c r="AZ71" s="8">
        <v>0.13330484126992739</v>
      </c>
      <c r="BA71" s="8">
        <v>8.5463550906191926E-2</v>
      </c>
      <c r="BB71" s="8">
        <v>2.0824185052661613E-2</v>
      </c>
      <c r="BC71" s="8">
        <v>0.11480027947773551</v>
      </c>
      <c r="BD71" s="8">
        <v>0.12869488473987095</v>
      </c>
      <c r="BE71" s="8">
        <v>2.6879298065434203E-2</v>
      </c>
      <c r="BF71" s="8">
        <v>0.19845055427563862</v>
      </c>
      <c r="BG71" s="8">
        <v>0.47217197055750032</v>
      </c>
      <c r="BH71" s="8">
        <v>6.7675485218541931E-6</v>
      </c>
      <c r="BI71" s="8">
        <v>0.37952215243098375</v>
      </c>
      <c r="BJ71" s="8">
        <v>1.2880647770537097</v>
      </c>
      <c r="BK71" s="8">
        <v>1.2313536892082257</v>
      </c>
      <c r="BL71" s="8">
        <v>1.2049589831790324</v>
      </c>
    </row>
    <row r="72" spans="1:64" x14ac:dyDescent="0.3">
      <c r="A72" s="7">
        <v>238160</v>
      </c>
      <c r="B72" s="7" t="s">
        <v>161</v>
      </c>
      <c r="C72" s="8">
        <f t="shared" si="18"/>
        <v>8.8270326992300002E-2</v>
      </c>
      <c r="D72" s="8">
        <f t="shared" si="19"/>
        <v>1.1439595582999999E-2</v>
      </c>
      <c r="E72" s="8">
        <f t="shared" si="20"/>
        <v>6.8045923593599997E-2</v>
      </c>
      <c r="F72" s="8">
        <f t="shared" si="21"/>
        <v>6.0926025032000002E-2</v>
      </c>
      <c r="G72" s="8">
        <f t="shared" si="22"/>
        <v>1.0424383159E-2</v>
      </c>
      <c r="H72" s="8">
        <f t="shared" si="23"/>
        <v>4.7790783686299999E-2</v>
      </c>
      <c r="I72" s="8">
        <f t="shared" si="24"/>
        <v>6.0215853219599998E-2</v>
      </c>
      <c r="J72" s="8">
        <f t="shared" si="25"/>
        <v>8.7668039465600006E-3</v>
      </c>
      <c r="K72" s="8">
        <f t="shared" si="26"/>
        <v>3.6444915583800003E-2</v>
      </c>
      <c r="L72" s="8">
        <f t="shared" si="27"/>
        <v>9.0609198543899996E-2</v>
      </c>
      <c r="M72" s="8">
        <f t="shared" si="28"/>
        <v>1.2015970056899999E-2</v>
      </c>
      <c r="N72" s="8">
        <f t="shared" si="29"/>
        <v>9.5962464731800007E-2</v>
      </c>
      <c r="O72" s="8">
        <f t="shared" si="30"/>
        <v>0.48967795955999999</v>
      </c>
      <c r="P72" s="8">
        <f t="shared" si="31"/>
        <v>7.5852658938900003E-6</v>
      </c>
      <c r="Q72" s="8">
        <f t="shared" si="32"/>
        <v>0.38418344523499998</v>
      </c>
      <c r="R72" s="8">
        <f t="shared" si="33"/>
        <v>1.1677558461699999</v>
      </c>
      <c r="S72" s="8">
        <f t="shared" si="34"/>
        <v>1.1191411918800001</v>
      </c>
      <c r="T72" s="8">
        <f t="shared" si="35"/>
        <v>1.10542757275</v>
      </c>
      <c r="W72" s="7" t="s">
        <v>1375</v>
      </c>
      <c r="X72" s="7" t="s">
        <v>161</v>
      </c>
      <c r="Y72" s="8">
        <v>8.8270326992300002E-2</v>
      </c>
      <c r="Z72" s="8">
        <v>1.1439595582999999E-2</v>
      </c>
      <c r="AA72" s="8">
        <v>6.8045923593599997E-2</v>
      </c>
      <c r="AB72" s="8">
        <v>6.0926025032000002E-2</v>
      </c>
      <c r="AC72" s="8">
        <v>1.0424383159E-2</v>
      </c>
      <c r="AD72" s="8">
        <v>4.7790783686299999E-2</v>
      </c>
      <c r="AE72" s="8">
        <v>6.0215853219599998E-2</v>
      </c>
      <c r="AF72" s="8">
        <v>8.7668039465600006E-3</v>
      </c>
      <c r="AG72" s="8">
        <v>3.6444915583800003E-2</v>
      </c>
      <c r="AH72" s="8">
        <v>9.0609198543899996E-2</v>
      </c>
      <c r="AI72" s="8">
        <v>1.2015970056899999E-2</v>
      </c>
      <c r="AJ72" s="8">
        <v>9.5962464731800007E-2</v>
      </c>
      <c r="AK72" s="8">
        <v>0.48967795955999999</v>
      </c>
      <c r="AL72" s="8">
        <v>7.5852658938900003E-6</v>
      </c>
      <c r="AM72" s="8">
        <v>0.38418344523499998</v>
      </c>
      <c r="AN72" s="8">
        <v>1.1677558461699999</v>
      </c>
      <c r="AO72" s="8">
        <v>1.1191411918800001</v>
      </c>
      <c r="AP72" s="8">
        <v>1.10542757275</v>
      </c>
      <c r="AS72" s="7">
        <v>238160</v>
      </c>
      <c r="AT72" s="7" t="s">
        <v>161</v>
      </c>
      <c r="AU72" s="8">
        <v>0.11360424537482097</v>
      </c>
      <c r="AV72" s="8">
        <v>2.3296843566791951E-2</v>
      </c>
      <c r="AW72" s="8">
        <v>0.15207541527971458</v>
      </c>
      <c r="AX72" s="8">
        <v>7.9890953018806415E-2</v>
      </c>
      <c r="AY72" s="8">
        <v>2.2936722244350321E-2</v>
      </c>
      <c r="AZ72" s="8">
        <v>0.12162610047134843</v>
      </c>
      <c r="BA72" s="8">
        <v>8.5719990523187128E-2</v>
      </c>
      <c r="BB72" s="8">
        <v>2.0886632122862573E-2</v>
      </c>
      <c r="BC72" s="8">
        <v>0.11594488241845652</v>
      </c>
      <c r="BD72" s="8">
        <v>0.12600381080254197</v>
      </c>
      <c r="BE72" s="8">
        <v>2.6314580366452102E-2</v>
      </c>
      <c r="BF72" s="8">
        <v>0.19588350588579514</v>
      </c>
      <c r="BG72" s="8">
        <v>0.48177992795419422</v>
      </c>
      <c r="BH72" s="8">
        <v>7.3136333052567735E-6</v>
      </c>
      <c r="BI72" s="8">
        <v>0.37798693805378986</v>
      </c>
      <c r="BJ72" s="8">
        <v>1.2889765042211285</v>
      </c>
      <c r="BK72" s="8">
        <v>1.2083247434762903</v>
      </c>
      <c r="BL72" s="8">
        <v>1.2064224728066131</v>
      </c>
    </row>
    <row r="73" spans="1:64" x14ac:dyDescent="0.3">
      <c r="A73" s="7">
        <v>238170</v>
      </c>
      <c r="B73" s="7" t="s">
        <v>162</v>
      </c>
      <c r="C73" s="8">
        <f t="shared" si="18"/>
        <v>8.8440286402799995E-2</v>
      </c>
      <c r="D73" s="8">
        <f t="shared" si="19"/>
        <v>1.1474885923700001E-2</v>
      </c>
      <c r="E73" s="8">
        <f t="shared" si="20"/>
        <v>6.81337313262E-2</v>
      </c>
      <c r="F73" s="8">
        <f t="shared" si="21"/>
        <v>5.5522930739700001E-2</v>
      </c>
      <c r="G73" s="8">
        <f t="shared" si="22"/>
        <v>9.5440140463399995E-3</v>
      </c>
      <c r="H73" s="8">
        <f t="shared" si="23"/>
        <v>4.3874188003800003E-2</v>
      </c>
      <c r="I73" s="8">
        <f t="shared" si="24"/>
        <v>6.02014652038E-2</v>
      </c>
      <c r="J73" s="8">
        <f t="shared" si="25"/>
        <v>8.7804094058500006E-3</v>
      </c>
      <c r="K73" s="8">
        <f t="shared" si="26"/>
        <v>3.6588010126999998E-2</v>
      </c>
      <c r="L73" s="8">
        <f t="shared" si="27"/>
        <v>9.4646935730199999E-2</v>
      </c>
      <c r="M73" s="8">
        <f t="shared" si="28"/>
        <v>1.2563183784899999E-2</v>
      </c>
      <c r="N73" s="8">
        <f t="shared" si="29"/>
        <v>0.100085827913</v>
      </c>
      <c r="O73" s="8">
        <f t="shared" si="30"/>
        <v>0.46971965627500001</v>
      </c>
      <c r="P73" s="8">
        <f t="shared" si="31"/>
        <v>8.3060764878300007E-6</v>
      </c>
      <c r="Q73" s="8">
        <f t="shared" si="32"/>
        <v>0.38474028705000002</v>
      </c>
      <c r="R73" s="8">
        <f t="shared" si="33"/>
        <v>1.1680489036499999</v>
      </c>
      <c r="S73" s="8">
        <f t="shared" si="34"/>
        <v>1.1089411327900001</v>
      </c>
      <c r="T73" s="8">
        <f t="shared" si="35"/>
        <v>1.10556988474</v>
      </c>
      <c r="W73" s="7" t="s">
        <v>1376</v>
      </c>
      <c r="X73" s="7" t="s">
        <v>162</v>
      </c>
      <c r="Y73" s="8">
        <v>8.8440286402799995E-2</v>
      </c>
      <c r="Z73" s="8">
        <v>1.1474885923700001E-2</v>
      </c>
      <c r="AA73" s="8">
        <v>6.81337313262E-2</v>
      </c>
      <c r="AB73" s="8">
        <v>5.5522930739700001E-2</v>
      </c>
      <c r="AC73" s="8">
        <v>9.5440140463399995E-3</v>
      </c>
      <c r="AD73" s="8">
        <v>4.3874188003800003E-2</v>
      </c>
      <c r="AE73" s="8">
        <v>6.02014652038E-2</v>
      </c>
      <c r="AF73" s="8">
        <v>8.7804094058500006E-3</v>
      </c>
      <c r="AG73" s="8">
        <v>3.6588010126999998E-2</v>
      </c>
      <c r="AH73" s="8">
        <v>9.4646935730199999E-2</v>
      </c>
      <c r="AI73" s="8">
        <v>1.2563183784899999E-2</v>
      </c>
      <c r="AJ73" s="8">
        <v>0.100085827913</v>
      </c>
      <c r="AK73" s="8">
        <v>0.46971965627500001</v>
      </c>
      <c r="AL73" s="8">
        <v>8.3060764878300007E-6</v>
      </c>
      <c r="AM73" s="8">
        <v>0.38474028705000002</v>
      </c>
      <c r="AN73" s="8">
        <v>1.1680489036499999</v>
      </c>
      <c r="AO73" s="8">
        <v>1.1089411327900001</v>
      </c>
      <c r="AP73" s="8">
        <v>1.10556988474</v>
      </c>
      <c r="AS73" s="7">
        <v>238170</v>
      </c>
      <c r="AT73" s="7" t="s">
        <v>162</v>
      </c>
      <c r="AU73" s="8">
        <v>0.11374004602041773</v>
      </c>
      <c r="AV73" s="8">
        <v>2.3327827590384844E-2</v>
      </c>
      <c r="AW73" s="8">
        <v>0.15041097507712584</v>
      </c>
      <c r="AX73" s="8">
        <v>6.2975716161591908E-2</v>
      </c>
      <c r="AY73" s="8">
        <v>1.7776308425700965E-2</v>
      </c>
      <c r="AZ73" s="8">
        <v>9.3439195594788707E-2</v>
      </c>
      <c r="BA73" s="8">
        <v>8.5707252864422587E-2</v>
      </c>
      <c r="BB73" s="8">
        <v>2.0881673558730312E-2</v>
      </c>
      <c r="BC73" s="8">
        <v>0.11431473542793388</v>
      </c>
      <c r="BD73" s="8">
        <v>0.13154617434948865</v>
      </c>
      <c r="BE73" s="8">
        <v>2.7467489697645977E-2</v>
      </c>
      <c r="BF73" s="8">
        <v>0.20204858819528551</v>
      </c>
      <c r="BG73" s="8">
        <v>0.46214353278669362</v>
      </c>
      <c r="BH73" s="8">
        <v>9.2978662754845182E-6</v>
      </c>
      <c r="BI73" s="8">
        <v>0.37853479854919381</v>
      </c>
      <c r="BJ73" s="8">
        <v>1.287478848687903</v>
      </c>
      <c r="BK73" s="8">
        <v>1.1580621879238704</v>
      </c>
      <c r="BL73" s="8">
        <v>1.2047746295937094</v>
      </c>
    </row>
    <row r="74" spans="1:64" x14ac:dyDescent="0.3">
      <c r="A74" s="7">
        <v>238190</v>
      </c>
      <c r="B74" s="7" t="s">
        <v>163</v>
      </c>
      <c r="C74" s="8">
        <f t="shared" si="18"/>
        <v>8.8451530988299998E-2</v>
      </c>
      <c r="D74" s="8">
        <f t="shared" si="19"/>
        <v>1.14774175571E-2</v>
      </c>
      <c r="E74" s="8">
        <f t="shared" si="20"/>
        <v>6.8254353766299999E-2</v>
      </c>
      <c r="F74" s="8">
        <f t="shared" si="21"/>
        <v>5.4161349263200001E-2</v>
      </c>
      <c r="G74" s="8">
        <f t="shared" si="22"/>
        <v>9.3082775548400006E-3</v>
      </c>
      <c r="H74" s="8">
        <f t="shared" si="23"/>
        <v>4.2683292868099999E-2</v>
      </c>
      <c r="I74" s="8">
        <f t="shared" si="24"/>
        <v>6.0364891168300003E-2</v>
      </c>
      <c r="J74" s="8">
        <f t="shared" si="25"/>
        <v>8.8047352938900002E-3</v>
      </c>
      <c r="K74" s="8">
        <f t="shared" si="26"/>
        <v>3.66158290315E-2</v>
      </c>
      <c r="L74" s="8">
        <f t="shared" si="27"/>
        <v>9.3833144698600005E-2</v>
      </c>
      <c r="M74" s="8">
        <f t="shared" si="28"/>
        <v>1.24573360529E-2</v>
      </c>
      <c r="N74" s="8">
        <f t="shared" si="29"/>
        <v>9.9474140314300005E-2</v>
      </c>
      <c r="O74" s="8">
        <f t="shared" si="30"/>
        <v>0.47383186913899999</v>
      </c>
      <c r="P74" s="8">
        <f t="shared" si="31"/>
        <v>8.5193234066000003E-6</v>
      </c>
      <c r="Q74" s="8">
        <f t="shared" si="32"/>
        <v>0.38378722174500002</v>
      </c>
      <c r="R74" s="8">
        <f t="shared" si="33"/>
        <v>1.1681833023099999</v>
      </c>
      <c r="S74" s="8">
        <f t="shared" si="34"/>
        <v>1.10615291969</v>
      </c>
      <c r="T74" s="8">
        <f t="shared" si="35"/>
        <v>1.10578545549</v>
      </c>
      <c r="W74" s="7" t="s">
        <v>1377</v>
      </c>
      <c r="X74" s="7" t="s">
        <v>163</v>
      </c>
      <c r="Y74" s="8">
        <v>8.8451530988299998E-2</v>
      </c>
      <c r="Z74" s="8">
        <v>1.14774175571E-2</v>
      </c>
      <c r="AA74" s="8">
        <v>6.8254353766299999E-2</v>
      </c>
      <c r="AB74" s="8">
        <v>5.4161349263200001E-2</v>
      </c>
      <c r="AC74" s="8">
        <v>9.3082775548400006E-3</v>
      </c>
      <c r="AD74" s="8">
        <v>4.2683292868099999E-2</v>
      </c>
      <c r="AE74" s="8">
        <v>6.0364891168300003E-2</v>
      </c>
      <c r="AF74" s="8">
        <v>8.8047352938900002E-3</v>
      </c>
      <c r="AG74" s="8">
        <v>3.66158290315E-2</v>
      </c>
      <c r="AH74" s="8">
        <v>9.3833144698600005E-2</v>
      </c>
      <c r="AI74" s="8">
        <v>1.24573360529E-2</v>
      </c>
      <c r="AJ74" s="8">
        <v>9.9474140314300005E-2</v>
      </c>
      <c r="AK74" s="8">
        <v>0.47383186913899999</v>
      </c>
      <c r="AL74" s="8">
        <v>8.5193234066000003E-6</v>
      </c>
      <c r="AM74" s="8">
        <v>0.38378722174500002</v>
      </c>
      <c r="AN74" s="8">
        <v>1.1681833023099999</v>
      </c>
      <c r="AO74" s="8">
        <v>1.10615291969</v>
      </c>
      <c r="AP74" s="8">
        <v>1.10578545549</v>
      </c>
      <c r="AS74" s="7">
        <v>238190</v>
      </c>
      <c r="AT74" s="7" t="s">
        <v>163</v>
      </c>
      <c r="AU74" s="8">
        <v>0.11377297162373227</v>
      </c>
      <c r="AV74" s="8">
        <v>2.334010953543984E-2</v>
      </c>
      <c r="AW74" s="8">
        <v>0.150036792205679</v>
      </c>
      <c r="AX74" s="8">
        <v>8.1518719460229039E-2</v>
      </c>
      <c r="AY74" s="8">
        <v>2.3300985321272897E-2</v>
      </c>
      <c r="AZ74" s="8">
        <v>0.12033743257918064</v>
      </c>
      <c r="BA74" s="8">
        <v>8.5961125676917757E-2</v>
      </c>
      <c r="BB74" s="8">
        <v>2.0945517937301778E-2</v>
      </c>
      <c r="BC74" s="8">
        <v>0.11404706283808065</v>
      </c>
      <c r="BD74" s="8">
        <v>0.13043581756875644</v>
      </c>
      <c r="BE74" s="8">
        <v>2.7243640271847096E-2</v>
      </c>
      <c r="BF74" s="8">
        <v>0.19992425611501619</v>
      </c>
      <c r="BG74" s="8">
        <v>0.46618941963675847</v>
      </c>
      <c r="BH74" s="8">
        <v>7.3765800714120977E-6</v>
      </c>
      <c r="BI74" s="8">
        <v>0.37759710526524137</v>
      </c>
      <c r="BJ74" s="8">
        <v>1.2871498733651614</v>
      </c>
      <c r="BK74" s="8">
        <v>1.2090281051027418</v>
      </c>
      <c r="BL74" s="8">
        <v>1.2048246741937096</v>
      </c>
    </row>
    <row r="75" spans="1:64" x14ac:dyDescent="0.3">
      <c r="A75" s="7">
        <v>238210</v>
      </c>
      <c r="B75" s="7" t="s">
        <v>164</v>
      </c>
      <c r="C75" s="8">
        <f t="shared" si="18"/>
        <v>8.8213665059200003E-2</v>
      </c>
      <c r="D75" s="8">
        <f t="shared" si="19"/>
        <v>1.14348509307E-2</v>
      </c>
      <c r="E75" s="8">
        <f t="shared" si="20"/>
        <v>6.8513733957900003E-2</v>
      </c>
      <c r="F75" s="8">
        <f t="shared" si="21"/>
        <v>6.5412856634799996E-2</v>
      </c>
      <c r="G75" s="8">
        <f t="shared" si="22"/>
        <v>1.11862400654E-2</v>
      </c>
      <c r="H75" s="8">
        <f t="shared" si="23"/>
        <v>5.2351425506100002E-2</v>
      </c>
      <c r="I75" s="8">
        <f t="shared" si="24"/>
        <v>5.9969558900199997E-2</v>
      </c>
      <c r="J75" s="8">
        <f t="shared" si="25"/>
        <v>8.7339756409600001E-3</v>
      </c>
      <c r="K75" s="8">
        <f t="shared" si="26"/>
        <v>3.6989416700900002E-2</v>
      </c>
      <c r="L75" s="8">
        <f t="shared" si="27"/>
        <v>8.97542354052E-2</v>
      </c>
      <c r="M75" s="8">
        <f t="shared" si="28"/>
        <v>1.19060281121E-2</v>
      </c>
      <c r="N75" s="8">
        <f t="shared" si="29"/>
        <v>9.5539384527199997E-2</v>
      </c>
      <c r="O75" s="8">
        <f t="shared" si="30"/>
        <v>0.49396278587300002</v>
      </c>
      <c r="P75" s="8">
        <f t="shared" si="31"/>
        <v>7.0669261844800002E-6</v>
      </c>
      <c r="Q75" s="8">
        <f t="shared" si="32"/>
        <v>0.38546778027200002</v>
      </c>
      <c r="R75" s="8">
        <f t="shared" si="33"/>
        <v>1.16816224995</v>
      </c>
      <c r="S75" s="8">
        <f t="shared" si="34"/>
        <v>1.12895052221</v>
      </c>
      <c r="T75" s="8">
        <f t="shared" si="35"/>
        <v>1.10569295124</v>
      </c>
      <c r="W75" s="7" t="s">
        <v>1378</v>
      </c>
      <c r="X75" s="7" t="s">
        <v>164</v>
      </c>
      <c r="Y75" s="8">
        <v>8.8213665059200003E-2</v>
      </c>
      <c r="Z75" s="8">
        <v>1.14348509307E-2</v>
      </c>
      <c r="AA75" s="8">
        <v>6.8513733957900003E-2</v>
      </c>
      <c r="AB75" s="8">
        <v>6.5412856634799996E-2</v>
      </c>
      <c r="AC75" s="8">
        <v>1.11862400654E-2</v>
      </c>
      <c r="AD75" s="8">
        <v>5.2351425506100002E-2</v>
      </c>
      <c r="AE75" s="8">
        <v>5.9969558900199997E-2</v>
      </c>
      <c r="AF75" s="8">
        <v>8.7339756409600001E-3</v>
      </c>
      <c r="AG75" s="8">
        <v>3.6989416700900002E-2</v>
      </c>
      <c r="AH75" s="8">
        <v>8.97542354052E-2</v>
      </c>
      <c r="AI75" s="8">
        <v>1.19060281121E-2</v>
      </c>
      <c r="AJ75" s="8">
        <v>9.5539384527199997E-2</v>
      </c>
      <c r="AK75" s="8">
        <v>0.49396278587300002</v>
      </c>
      <c r="AL75" s="8">
        <v>7.0669261844800002E-6</v>
      </c>
      <c r="AM75" s="8">
        <v>0.38546778027200002</v>
      </c>
      <c r="AN75" s="8">
        <v>1.16816224995</v>
      </c>
      <c r="AO75" s="8">
        <v>1.12895052221</v>
      </c>
      <c r="AP75" s="8">
        <v>1.10569295124</v>
      </c>
      <c r="AS75" s="7">
        <v>238210</v>
      </c>
      <c r="AT75" s="7" t="s">
        <v>164</v>
      </c>
      <c r="AU75" s="8">
        <v>0.11437418502020644</v>
      </c>
      <c r="AV75" s="8">
        <v>2.3399108672958066E-2</v>
      </c>
      <c r="AW75" s="8">
        <v>0.15202234767510486</v>
      </c>
      <c r="AX75" s="8">
        <v>0.10173099155900646</v>
      </c>
      <c r="AY75" s="8">
        <v>2.8738879725780483E-2</v>
      </c>
      <c r="AZ75" s="8">
        <v>0.15047875094741611</v>
      </c>
      <c r="BA75" s="8">
        <v>8.6000372745370965E-2</v>
      </c>
      <c r="BB75" s="8">
        <v>2.0900757316820489E-2</v>
      </c>
      <c r="BC75" s="8">
        <v>0.11513731965673547</v>
      </c>
      <c r="BD75" s="8">
        <v>0.12567427538964038</v>
      </c>
      <c r="BE75" s="8">
        <v>2.6192279910063877E-2</v>
      </c>
      <c r="BF75" s="8">
        <v>0.19421350839677093</v>
      </c>
      <c r="BG75" s="8">
        <v>0.49396278587299941</v>
      </c>
      <c r="BH75" s="8">
        <v>6.031528920349676E-6</v>
      </c>
      <c r="BI75" s="8">
        <v>0.38546778027199952</v>
      </c>
      <c r="BJ75" s="8">
        <v>1.2897956413685479</v>
      </c>
      <c r="BK75" s="8">
        <v>1.2809486222324198</v>
      </c>
      <c r="BL75" s="8">
        <v>1.2220384497187096</v>
      </c>
    </row>
    <row r="76" spans="1:64" x14ac:dyDescent="0.3">
      <c r="A76" s="7">
        <v>238220</v>
      </c>
      <c r="B76" s="7" t="s">
        <v>165</v>
      </c>
      <c r="C76" s="8">
        <f t="shared" si="18"/>
        <v>8.82045054218E-2</v>
      </c>
      <c r="D76" s="8">
        <f t="shared" si="19"/>
        <v>1.1432892366400001E-2</v>
      </c>
      <c r="E76" s="8">
        <f t="shared" si="20"/>
        <v>6.8852493472600002E-2</v>
      </c>
      <c r="F76" s="8">
        <f t="shared" si="21"/>
        <v>5.93362440874E-2</v>
      </c>
      <c r="G76" s="8">
        <f t="shared" si="22"/>
        <v>1.0145385371299999E-2</v>
      </c>
      <c r="H76" s="8">
        <f t="shared" si="23"/>
        <v>4.7819886436999998E-2</v>
      </c>
      <c r="I76" s="8">
        <f t="shared" si="24"/>
        <v>5.99875569421E-2</v>
      </c>
      <c r="J76" s="8">
        <f t="shared" si="25"/>
        <v>8.7361832470600007E-3</v>
      </c>
      <c r="K76" s="8">
        <f t="shared" si="26"/>
        <v>3.7273462509000002E-2</v>
      </c>
      <c r="L76" s="8">
        <f t="shared" si="27"/>
        <v>8.9718102753000004E-2</v>
      </c>
      <c r="M76" s="8">
        <f t="shared" si="28"/>
        <v>1.19005567092E-2</v>
      </c>
      <c r="N76" s="8">
        <f t="shared" si="29"/>
        <v>9.5937354931699997E-2</v>
      </c>
      <c r="O76" s="8">
        <f t="shared" si="30"/>
        <v>0.49411087893</v>
      </c>
      <c r="P76" s="8">
        <f t="shared" si="31"/>
        <v>7.7914819953499998E-6</v>
      </c>
      <c r="Q76" s="8">
        <f t="shared" si="32"/>
        <v>0.38531367855900001</v>
      </c>
      <c r="R76" s="8">
        <f t="shared" si="33"/>
        <v>1.1684898912599999</v>
      </c>
      <c r="S76" s="8">
        <f t="shared" si="34"/>
        <v>1.1173015158999999</v>
      </c>
      <c r="T76" s="8">
        <f t="shared" si="35"/>
        <v>1.1059972027</v>
      </c>
      <c r="W76" s="7" t="s">
        <v>1379</v>
      </c>
      <c r="X76" s="7" t="s">
        <v>165</v>
      </c>
      <c r="Y76" s="8">
        <v>8.82045054218E-2</v>
      </c>
      <c r="Z76" s="8">
        <v>1.1432892366400001E-2</v>
      </c>
      <c r="AA76" s="8">
        <v>6.8852493472600002E-2</v>
      </c>
      <c r="AB76" s="8">
        <v>5.93362440874E-2</v>
      </c>
      <c r="AC76" s="8">
        <v>1.0145385371299999E-2</v>
      </c>
      <c r="AD76" s="8">
        <v>4.7819886436999998E-2</v>
      </c>
      <c r="AE76" s="8">
        <v>5.99875569421E-2</v>
      </c>
      <c r="AF76" s="8">
        <v>8.7361832470600007E-3</v>
      </c>
      <c r="AG76" s="8">
        <v>3.7273462509000002E-2</v>
      </c>
      <c r="AH76" s="8">
        <v>8.9718102753000004E-2</v>
      </c>
      <c r="AI76" s="8">
        <v>1.19005567092E-2</v>
      </c>
      <c r="AJ76" s="8">
        <v>9.5937354931699997E-2</v>
      </c>
      <c r="AK76" s="8">
        <v>0.49411087893</v>
      </c>
      <c r="AL76" s="8">
        <v>7.7914819953499998E-6</v>
      </c>
      <c r="AM76" s="8">
        <v>0.38531367855900001</v>
      </c>
      <c r="AN76" s="8">
        <v>1.1684898912599999</v>
      </c>
      <c r="AO76" s="8">
        <v>1.1173015158999999</v>
      </c>
      <c r="AP76" s="8">
        <v>1.1059972027</v>
      </c>
      <c r="AS76" s="7">
        <v>238220</v>
      </c>
      <c r="AT76" s="7" t="s">
        <v>165</v>
      </c>
      <c r="AU76" s="8">
        <v>0.11435085548035642</v>
      </c>
      <c r="AV76" s="8">
        <v>2.3393135278553554E-2</v>
      </c>
      <c r="AW76" s="8">
        <v>0.15254772010577419</v>
      </c>
      <c r="AX76" s="8">
        <v>9.8086458484219333E-2</v>
      </c>
      <c r="AY76" s="8">
        <v>2.7867083824109361E-2</v>
      </c>
      <c r="AZ76" s="8">
        <v>0.14624475125941458</v>
      </c>
      <c r="BA76" s="8">
        <v>8.6013419255272575E-2</v>
      </c>
      <c r="BB76" s="8">
        <v>2.0903707399700648E-2</v>
      </c>
      <c r="BC76" s="8">
        <v>0.11565670777016289</v>
      </c>
      <c r="BD76" s="8">
        <v>0.1256094346392452</v>
      </c>
      <c r="BE76" s="8">
        <v>2.6177673529441607E-2</v>
      </c>
      <c r="BF76" s="8">
        <v>0.19480219406576446</v>
      </c>
      <c r="BG76" s="8">
        <v>0.49411087893000077</v>
      </c>
      <c r="BH76" s="8">
        <v>6.1693608034040347E-6</v>
      </c>
      <c r="BI76" s="8">
        <v>0.38531367855900006</v>
      </c>
      <c r="BJ76" s="8">
        <v>1.2902917108640319</v>
      </c>
      <c r="BK76" s="8">
        <v>1.2721982935672578</v>
      </c>
      <c r="BL76" s="8">
        <v>1.2225738344251609</v>
      </c>
    </row>
    <row r="77" spans="1:64" x14ac:dyDescent="0.3">
      <c r="A77" s="7">
        <v>238290</v>
      </c>
      <c r="B77" s="7" t="s">
        <v>166</v>
      </c>
      <c r="C77" s="8">
        <f t="shared" si="18"/>
        <v>8.82973893835E-2</v>
      </c>
      <c r="D77" s="8">
        <f t="shared" si="19"/>
        <v>1.14466986563E-2</v>
      </c>
      <c r="E77" s="8">
        <f t="shared" si="20"/>
        <v>7.0204017682199998E-2</v>
      </c>
      <c r="F77" s="8">
        <f t="shared" si="21"/>
        <v>7.5745297548899998E-2</v>
      </c>
      <c r="G77" s="8">
        <f t="shared" si="22"/>
        <v>1.2967447334199999E-2</v>
      </c>
      <c r="H77" s="8">
        <f t="shared" si="23"/>
        <v>6.3182867996399994E-2</v>
      </c>
      <c r="I77" s="8">
        <f t="shared" si="24"/>
        <v>6.0037355707299997E-2</v>
      </c>
      <c r="J77" s="8">
        <f t="shared" si="25"/>
        <v>8.7420130722299996E-3</v>
      </c>
      <c r="K77" s="8">
        <f t="shared" si="26"/>
        <v>3.84697699707E-2</v>
      </c>
      <c r="L77" s="8">
        <f t="shared" si="27"/>
        <v>9.0781295251200003E-2</v>
      </c>
      <c r="M77" s="8">
        <f t="shared" si="28"/>
        <v>1.20424452015E-2</v>
      </c>
      <c r="N77" s="8">
        <f t="shared" si="29"/>
        <v>9.8559466885800001E-2</v>
      </c>
      <c r="O77" s="8">
        <f t="shared" si="30"/>
        <v>0.48889944898100002</v>
      </c>
      <c r="P77" s="8">
        <f t="shared" si="31"/>
        <v>6.1008416763199998E-6</v>
      </c>
      <c r="Q77" s="8">
        <f t="shared" si="32"/>
        <v>0.38551156786599999</v>
      </c>
      <c r="R77" s="8">
        <f t="shared" si="33"/>
        <v>1.1699481057200001</v>
      </c>
      <c r="S77" s="8">
        <f t="shared" si="34"/>
        <v>1.15189561288</v>
      </c>
      <c r="T77" s="8">
        <f t="shared" si="35"/>
        <v>1.1072491387500001</v>
      </c>
      <c r="W77" s="7" t="s">
        <v>1380</v>
      </c>
      <c r="X77" s="7" t="s">
        <v>166</v>
      </c>
      <c r="Y77" s="8">
        <v>8.82973893835E-2</v>
      </c>
      <c r="Z77" s="8">
        <v>1.14466986563E-2</v>
      </c>
      <c r="AA77" s="8">
        <v>7.0204017682199998E-2</v>
      </c>
      <c r="AB77" s="8">
        <v>7.5745297548899998E-2</v>
      </c>
      <c r="AC77" s="8">
        <v>1.2967447334199999E-2</v>
      </c>
      <c r="AD77" s="8">
        <v>6.3182867996399994E-2</v>
      </c>
      <c r="AE77" s="8">
        <v>6.0037355707299997E-2</v>
      </c>
      <c r="AF77" s="8">
        <v>8.7420130722299996E-3</v>
      </c>
      <c r="AG77" s="8">
        <v>3.84697699707E-2</v>
      </c>
      <c r="AH77" s="8">
        <v>9.0781295251200003E-2</v>
      </c>
      <c r="AI77" s="8">
        <v>1.20424452015E-2</v>
      </c>
      <c r="AJ77" s="8">
        <v>9.8559466885800001E-2</v>
      </c>
      <c r="AK77" s="8">
        <v>0.48889944898100002</v>
      </c>
      <c r="AL77" s="8">
        <v>6.1008416763199998E-6</v>
      </c>
      <c r="AM77" s="8">
        <v>0.38551156786599999</v>
      </c>
      <c r="AN77" s="8">
        <v>1.1699481057200001</v>
      </c>
      <c r="AO77" s="8">
        <v>1.15189561288</v>
      </c>
      <c r="AP77" s="8">
        <v>1.1072491387500001</v>
      </c>
      <c r="AS77" s="7">
        <v>238290</v>
      </c>
      <c r="AT77" s="7" t="s">
        <v>166</v>
      </c>
      <c r="AU77" s="8">
        <v>0.10971867572099352</v>
      </c>
      <c r="AV77" s="8">
        <v>2.2753951654284513E-2</v>
      </c>
      <c r="AW77" s="8">
        <v>0.14851015222639513</v>
      </c>
      <c r="AX77" s="8">
        <v>9.9803047814430654E-2</v>
      </c>
      <c r="AY77" s="8">
        <v>2.9985057100977753E-2</v>
      </c>
      <c r="AZ77" s="8">
        <v>0.15446155978348067</v>
      </c>
      <c r="BA77" s="8">
        <v>8.2700338378020988E-2</v>
      </c>
      <c r="BB77" s="8">
        <v>2.0387843634350315E-2</v>
      </c>
      <c r="BC77" s="8">
        <v>0.11377165813721453</v>
      </c>
      <c r="BD77" s="8">
        <v>0.12195847550790004</v>
      </c>
      <c r="BE77" s="8">
        <v>2.5755367713771616E-2</v>
      </c>
      <c r="BF77" s="8">
        <v>0.19113681955327408</v>
      </c>
      <c r="BG77" s="8">
        <v>0.45735754904674258</v>
      </c>
      <c r="BH77" s="8">
        <v>7.8729115880269354E-6</v>
      </c>
      <c r="BI77" s="8">
        <v>0.36063985381012936</v>
      </c>
      <c r="BJ77" s="8">
        <v>1.2809827796016131</v>
      </c>
      <c r="BK77" s="8">
        <v>1.2197335356669357</v>
      </c>
      <c r="BL77" s="8">
        <v>1.1523437111174193</v>
      </c>
    </row>
    <row r="78" spans="1:64" x14ac:dyDescent="0.3">
      <c r="A78" s="7">
        <v>238310</v>
      </c>
      <c r="B78" s="7" t="s">
        <v>167</v>
      </c>
      <c r="C78" s="8">
        <f t="shared" si="18"/>
        <v>8.8274097446799996E-2</v>
      </c>
      <c r="D78" s="8">
        <f t="shared" si="19"/>
        <v>1.14402575799E-2</v>
      </c>
      <c r="E78" s="8">
        <f t="shared" si="20"/>
        <v>6.8635976231500001E-2</v>
      </c>
      <c r="F78" s="8">
        <f t="shared" si="21"/>
        <v>4.6140922458300003E-2</v>
      </c>
      <c r="G78" s="8">
        <f t="shared" si="22"/>
        <v>7.8914578123500008E-3</v>
      </c>
      <c r="H78" s="8">
        <f t="shared" si="23"/>
        <v>3.7007251146899997E-2</v>
      </c>
      <c r="I78" s="8">
        <f t="shared" si="24"/>
        <v>5.9999836415299997E-2</v>
      </c>
      <c r="J78" s="8">
        <f t="shared" si="25"/>
        <v>8.7353183975899997E-3</v>
      </c>
      <c r="K78" s="8">
        <f t="shared" si="26"/>
        <v>3.7093558282700001E-2</v>
      </c>
      <c r="L78" s="8">
        <f t="shared" si="27"/>
        <v>9.0394432697399996E-2</v>
      </c>
      <c r="M78" s="8">
        <f t="shared" si="28"/>
        <v>1.1987539654599999E-2</v>
      </c>
      <c r="N78" s="8">
        <f t="shared" si="29"/>
        <v>9.6268741816099998E-2</v>
      </c>
      <c r="O78" s="8">
        <f t="shared" si="30"/>
        <v>0.49089132584099998</v>
      </c>
      <c r="P78" s="8">
        <f t="shared" si="31"/>
        <v>1.00230177752E-5</v>
      </c>
      <c r="Q78" s="8">
        <f t="shared" si="32"/>
        <v>0.38563882893899998</v>
      </c>
      <c r="R78" s="8">
        <f t="shared" si="33"/>
        <v>1.1683503312600001</v>
      </c>
      <c r="S78" s="8">
        <f t="shared" si="34"/>
        <v>1.0910396314199999</v>
      </c>
      <c r="T78" s="8">
        <f t="shared" si="35"/>
        <v>1.1058287131</v>
      </c>
      <c r="W78" s="7" t="s">
        <v>1381</v>
      </c>
      <c r="X78" s="7" t="s">
        <v>167</v>
      </c>
      <c r="Y78" s="8">
        <v>8.8274097446799996E-2</v>
      </c>
      <c r="Z78" s="8">
        <v>1.14402575799E-2</v>
      </c>
      <c r="AA78" s="8">
        <v>6.8635976231500001E-2</v>
      </c>
      <c r="AB78" s="8">
        <v>4.6140922458300003E-2</v>
      </c>
      <c r="AC78" s="8">
        <v>7.8914578123500008E-3</v>
      </c>
      <c r="AD78" s="8">
        <v>3.7007251146899997E-2</v>
      </c>
      <c r="AE78" s="8">
        <v>5.9999836415299997E-2</v>
      </c>
      <c r="AF78" s="8">
        <v>8.7353183975899997E-3</v>
      </c>
      <c r="AG78" s="8">
        <v>3.7093558282700001E-2</v>
      </c>
      <c r="AH78" s="8">
        <v>9.0394432697399996E-2</v>
      </c>
      <c r="AI78" s="8">
        <v>1.1987539654599999E-2</v>
      </c>
      <c r="AJ78" s="8">
        <v>9.6268741816099998E-2</v>
      </c>
      <c r="AK78" s="8">
        <v>0.49089132584099998</v>
      </c>
      <c r="AL78" s="8">
        <v>1.00230177752E-5</v>
      </c>
      <c r="AM78" s="8">
        <v>0.38563882893899998</v>
      </c>
      <c r="AN78" s="8">
        <v>1.1683503312600001</v>
      </c>
      <c r="AO78" s="8">
        <v>1.0910396314199999</v>
      </c>
      <c r="AP78" s="8">
        <v>1.1058287131</v>
      </c>
      <c r="AS78" s="7">
        <v>238310</v>
      </c>
      <c r="AT78" s="7" t="s">
        <v>167</v>
      </c>
      <c r="AU78" s="8">
        <v>0.11445075047570165</v>
      </c>
      <c r="AV78" s="8">
        <v>2.3413344198175482E-2</v>
      </c>
      <c r="AW78" s="8">
        <v>0.15413361655099833</v>
      </c>
      <c r="AX78" s="8">
        <v>7.8998772371230666E-2</v>
      </c>
      <c r="AY78" s="8">
        <v>2.2951097806498871E-2</v>
      </c>
      <c r="AZ78" s="8">
        <v>0.12088927468714027</v>
      </c>
      <c r="BA78" s="8">
        <v>8.6026236153469327E-2</v>
      </c>
      <c r="BB78" s="8">
        <v>2.0902805843649033E-2</v>
      </c>
      <c r="BC78" s="8">
        <v>0.11715972325156614</v>
      </c>
      <c r="BD78" s="8">
        <v>0.12656493406375646</v>
      </c>
      <c r="BE78" s="8">
        <v>2.6371734893912743E-2</v>
      </c>
      <c r="BF78" s="8">
        <v>0.19795536098637742</v>
      </c>
      <c r="BG78" s="8">
        <v>0.49089132584100076</v>
      </c>
      <c r="BH78" s="8">
        <v>8.0781491379164545E-6</v>
      </c>
      <c r="BI78" s="8">
        <v>0.38563882893900014</v>
      </c>
      <c r="BJ78" s="8">
        <v>1.2919977112249996</v>
      </c>
      <c r="BK78" s="8">
        <v>1.2228391448648386</v>
      </c>
      <c r="BL78" s="8">
        <v>1.2240887652490324</v>
      </c>
    </row>
    <row r="79" spans="1:64" x14ac:dyDescent="0.3">
      <c r="A79" s="7">
        <v>238320</v>
      </c>
      <c r="B79" s="7" t="s">
        <v>168</v>
      </c>
      <c r="C79" s="8">
        <f t="shared" si="18"/>
        <v>8.8269574932200001E-2</v>
      </c>
      <c r="D79" s="8">
        <f t="shared" si="19"/>
        <v>1.1439545529899999E-2</v>
      </c>
      <c r="E79" s="8">
        <f t="shared" si="20"/>
        <v>6.8258660590000006E-2</v>
      </c>
      <c r="F79" s="8">
        <f t="shared" si="21"/>
        <v>4.9114761419200001E-2</v>
      </c>
      <c r="G79" s="8">
        <f t="shared" si="22"/>
        <v>8.3962059622399998E-3</v>
      </c>
      <c r="H79" s="8">
        <f t="shared" si="23"/>
        <v>3.8857454290099999E-2</v>
      </c>
      <c r="I79" s="8">
        <f t="shared" si="24"/>
        <v>6.0108713296699999E-2</v>
      </c>
      <c r="J79" s="8">
        <f t="shared" si="25"/>
        <v>8.7508305956799995E-3</v>
      </c>
      <c r="K79" s="8">
        <f t="shared" si="26"/>
        <v>3.6710620887299997E-2</v>
      </c>
      <c r="L79" s="8">
        <f t="shared" si="27"/>
        <v>9.03701909039E-2</v>
      </c>
      <c r="M79" s="8">
        <f t="shared" si="28"/>
        <v>1.1984272808100001E-2</v>
      </c>
      <c r="N79" s="8">
        <f t="shared" si="29"/>
        <v>9.5886644459399997E-2</v>
      </c>
      <c r="O79" s="8">
        <f t="shared" si="30"/>
        <v>0.490981343688</v>
      </c>
      <c r="P79" s="8">
        <f t="shared" si="31"/>
        <v>9.4192512374400004E-6</v>
      </c>
      <c r="Q79" s="8">
        <f t="shared" si="32"/>
        <v>0.38491765384799997</v>
      </c>
      <c r="R79" s="8">
        <f t="shared" si="33"/>
        <v>1.16796778105</v>
      </c>
      <c r="S79" s="8">
        <f t="shared" si="34"/>
        <v>1.09636842167</v>
      </c>
      <c r="T79" s="8">
        <f t="shared" si="35"/>
        <v>1.10557016478</v>
      </c>
      <c r="W79" s="7" t="s">
        <v>1382</v>
      </c>
      <c r="X79" s="7" t="s">
        <v>168</v>
      </c>
      <c r="Y79" s="8">
        <v>8.8269574932200001E-2</v>
      </c>
      <c r="Z79" s="8">
        <v>1.1439545529899999E-2</v>
      </c>
      <c r="AA79" s="8">
        <v>6.8258660590000006E-2</v>
      </c>
      <c r="AB79" s="8">
        <v>4.9114761419200001E-2</v>
      </c>
      <c r="AC79" s="8">
        <v>8.3962059622399998E-3</v>
      </c>
      <c r="AD79" s="8">
        <v>3.8857454290099999E-2</v>
      </c>
      <c r="AE79" s="8">
        <v>6.0108713296699999E-2</v>
      </c>
      <c r="AF79" s="8">
        <v>8.7508305956799995E-3</v>
      </c>
      <c r="AG79" s="8">
        <v>3.6710620887299997E-2</v>
      </c>
      <c r="AH79" s="8">
        <v>9.03701909039E-2</v>
      </c>
      <c r="AI79" s="8">
        <v>1.1984272808100001E-2</v>
      </c>
      <c r="AJ79" s="8">
        <v>9.5886644459399997E-2</v>
      </c>
      <c r="AK79" s="8">
        <v>0.490981343688</v>
      </c>
      <c r="AL79" s="8">
        <v>9.4192512374400004E-6</v>
      </c>
      <c r="AM79" s="8">
        <v>0.38491765384799997</v>
      </c>
      <c r="AN79" s="8">
        <v>1.16796778105</v>
      </c>
      <c r="AO79" s="8">
        <v>1.09636842167</v>
      </c>
      <c r="AP79" s="8">
        <v>1.10557016478</v>
      </c>
      <c r="AS79" s="7">
        <v>238320</v>
      </c>
      <c r="AT79" s="7" t="s">
        <v>168</v>
      </c>
      <c r="AU79" s="8">
        <v>0.11443339340879517</v>
      </c>
      <c r="AV79" s="8">
        <v>2.3408902904754829E-2</v>
      </c>
      <c r="AW79" s="8">
        <v>0.15139420655460972</v>
      </c>
      <c r="AX79" s="8">
        <v>6.5550439602677438E-2</v>
      </c>
      <c r="AY79" s="8">
        <v>1.8212981385719518E-2</v>
      </c>
      <c r="AZ79" s="8">
        <v>9.6288863793641946E-2</v>
      </c>
      <c r="BA79" s="8">
        <v>8.6169953128822613E-2</v>
      </c>
      <c r="BB79" s="8">
        <v>2.0938154059655805E-2</v>
      </c>
      <c r="BC79" s="8">
        <v>0.11457790454908068</v>
      </c>
      <c r="BD79" s="8">
        <v>0.1265176305490274</v>
      </c>
      <c r="BE79" s="8">
        <v>2.6361964719265479E-2</v>
      </c>
      <c r="BF79" s="8">
        <v>0.19471340633842901</v>
      </c>
      <c r="BG79" s="8">
        <v>0.49098134368799945</v>
      </c>
      <c r="BH79" s="8">
        <v>8.870358557768708E-6</v>
      </c>
      <c r="BI79" s="8">
        <v>0.3849176538479997</v>
      </c>
      <c r="BJ79" s="8">
        <v>1.2892365028680652</v>
      </c>
      <c r="BK79" s="8">
        <v>1.1800522847819352</v>
      </c>
      <c r="BL79" s="8">
        <v>1.2216860117372588</v>
      </c>
    </row>
    <row r="80" spans="1:64" x14ac:dyDescent="0.3">
      <c r="A80" s="7">
        <v>238330</v>
      </c>
      <c r="B80" s="7" t="s">
        <v>169</v>
      </c>
      <c r="C80" s="8">
        <f t="shared" si="18"/>
        <v>8.8281984571999997E-2</v>
      </c>
      <c r="D80" s="8">
        <f t="shared" si="19"/>
        <v>1.14448891369E-2</v>
      </c>
      <c r="E80" s="8">
        <f t="shared" si="20"/>
        <v>6.8216800600999994E-2</v>
      </c>
      <c r="F80" s="8">
        <f t="shared" si="21"/>
        <v>5.0079725882599999E-2</v>
      </c>
      <c r="G80" s="8">
        <f t="shared" si="22"/>
        <v>8.5779896810800008E-3</v>
      </c>
      <c r="H80" s="8">
        <f t="shared" si="23"/>
        <v>3.96041922763E-2</v>
      </c>
      <c r="I80" s="8">
        <f t="shared" si="24"/>
        <v>6.01502868436E-2</v>
      </c>
      <c r="J80" s="8">
        <f t="shared" si="25"/>
        <v>8.758212324E-3</v>
      </c>
      <c r="K80" s="8">
        <f t="shared" si="26"/>
        <v>3.6652544038400001E-2</v>
      </c>
      <c r="L80" s="8">
        <f t="shared" si="27"/>
        <v>9.1315553634500002E-2</v>
      </c>
      <c r="M80" s="8">
        <f t="shared" si="28"/>
        <v>1.2113020617900001E-2</v>
      </c>
      <c r="N80" s="8">
        <f t="shared" si="29"/>
        <v>9.6851091072199996E-2</v>
      </c>
      <c r="O80" s="8">
        <f t="shared" si="30"/>
        <v>0.485965472392</v>
      </c>
      <c r="P80" s="8">
        <f t="shared" si="31"/>
        <v>9.2197918182700002E-6</v>
      </c>
      <c r="Q80" s="8">
        <f t="shared" si="32"/>
        <v>0.38470523835699999</v>
      </c>
      <c r="R80" s="8">
        <f t="shared" si="33"/>
        <v>1.16794367431</v>
      </c>
      <c r="S80" s="8">
        <f t="shared" si="34"/>
        <v>1.09826190784</v>
      </c>
      <c r="T80" s="8">
        <f t="shared" si="35"/>
        <v>1.10556104321</v>
      </c>
      <c r="W80" s="7" t="s">
        <v>1383</v>
      </c>
      <c r="X80" s="7" t="s">
        <v>169</v>
      </c>
      <c r="Y80" s="8">
        <v>8.8281984571999997E-2</v>
      </c>
      <c r="Z80" s="8">
        <v>1.14448891369E-2</v>
      </c>
      <c r="AA80" s="8">
        <v>6.8216800600999994E-2</v>
      </c>
      <c r="AB80" s="8">
        <v>5.0079725882599999E-2</v>
      </c>
      <c r="AC80" s="8">
        <v>8.5779896810800008E-3</v>
      </c>
      <c r="AD80" s="8">
        <v>3.96041922763E-2</v>
      </c>
      <c r="AE80" s="8">
        <v>6.01502868436E-2</v>
      </c>
      <c r="AF80" s="8">
        <v>8.758212324E-3</v>
      </c>
      <c r="AG80" s="8">
        <v>3.6652544038400001E-2</v>
      </c>
      <c r="AH80" s="8">
        <v>9.1315553634500002E-2</v>
      </c>
      <c r="AI80" s="8">
        <v>1.2113020617900001E-2</v>
      </c>
      <c r="AJ80" s="8">
        <v>9.6851091072199996E-2</v>
      </c>
      <c r="AK80" s="8">
        <v>0.485965472392</v>
      </c>
      <c r="AL80" s="8">
        <v>9.2197918182700002E-6</v>
      </c>
      <c r="AM80" s="8">
        <v>0.38470523835699999</v>
      </c>
      <c r="AN80" s="8">
        <v>1.16794367431</v>
      </c>
      <c r="AO80" s="8">
        <v>1.09826190784</v>
      </c>
      <c r="AP80" s="8">
        <v>1.10556104321</v>
      </c>
      <c r="AS80" s="7">
        <v>238330</v>
      </c>
      <c r="AT80" s="7" t="s">
        <v>169</v>
      </c>
      <c r="AU80" s="8">
        <v>0.11446291848039516</v>
      </c>
      <c r="AV80" s="8">
        <v>2.3410717804900651E-2</v>
      </c>
      <c r="AW80" s="8">
        <v>0.15150516814116771</v>
      </c>
      <c r="AX80" s="8">
        <v>6.2544108065072587E-2</v>
      </c>
      <c r="AY80" s="8">
        <v>1.7762939519323062E-2</v>
      </c>
      <c r="AZ80" s="8">
        <v>9.2016105279419336E-2</v>
      </c>
      <c r="BA80" s="8">
        <v>8.6246929977498402E-2</v>
      </c>
      <c r="BB80" s="8">
        <v>2.0948433490023708E-2</v>
      </c>
      <c r="BC80" s="8">
        <v>0.11469568990354678</v>
      </c>
      <c r="BD80" s="8">
        <v>0.12787986050961936</v>
      </c>
      <c r="BE80" s="8">
        <v>2.6635057555417417E-2</v>
      </c>
      <c r="BF80" s="8">
        <v>0.19687150274087736</v>
      </c>
      <c r="BG80" s="8">
        <v>0.48596547239199966</v>
      </c>
      <c r="BH80" s="8">
        <v>9.6711579714527399E-6</v>
      </c>
      <c r="BI80" s="8">
        <v>0.38470523835700016</v>
      </c>
      <c r="BJ80" s="8">
        <v>1.2893788044262904</v>
      </c>
      <c r="BK80" s="8">
        <v>1.1723231528637099</v>
      </c>
      <c r="BL80" s="8">
        <v>1.2218910533712903</v>
      </c>
    </row>
    <row r="81" spans="1:64" x14ac:dyDescent="0.3">
      <c r="A81" s="7">
        <v>238340</v>
      </c>
      <c r="B81" s="7" t="s">
        <v>170</v>
      </c>
      <c r="C81" s="8">
        <f t="shared" si="18"/>
        <v>8.8375489499499998E-2</v>
      </c>
      <c r="D81" s="8">
        <f t="shared" si="19"/>
        <v>1.1462724289E-2</v>
      </c>
      <c r="E81" s="8">
        <f t="shared" si="20"/>
        <v>6.7240752166899995E-2</v>
      </c>
      <c r="F81" s="8">
        <f t="shared" si="21"/>
        <v>4.6999011190800001E-2</v>
      </c>
      <c r="G81" s="8">
        <f t="shared" si="22"/>
        <v>8.0547415041399995E-3</v>
      </c>
      <c r="H81" s="8">
        <f t="shared" si="23"/>
        <v>3.6327943776699997E-2</v>
      </c>
      <c r="I81" s="8">
        <f t="shared" si="24"/>
        <v>6.0117027570400002E-2</v>
      </c>
      <c r="J81" s="8">
        <f t="shared" si="25"/>
        <v>8.7579977278000008E-3</v>
      </c>
      <c r="K81" s="8">
        <f t="shared" si="26"/>
        <v>3.5827916199500001E-2</v>
      </c>
      <c r="L81" s="8">
        <f t="shared" si="27"/>
        <v>9.2540631678800001E-2</v>
      </c>
      <c r="M81" s="8">
        <f t="shared" si="28"/>
        <v>1.2280224922700001E-2</v>
      </c>
      <c r="N81" s="8">
        <f t="shared" si="29"/>
        <v>9.6790219176999995E-2</v>
      </c>
      <c r="O81" s="8">
        <f t="shared" si="30"/>
        <v>0.48005419477700001</v>
      </c>
      <c r="P81" s="8">
        <f t="shared" si="31"/>
        <v>9.8329554758400001E-6</v>
      </c>
      <c r="Q81" s="8">
        <f t="shared" si="32"/>
        <v>0.385319269302</v>
      </c>
      <c r="R81" s="8">
        <f t="shared" si="33"/>
        <v>1.16707896596</v>
      </c>
      <c r="S81" s="8">
        <f t="shared" si="34"/>
        <v>1.0913816964700001</v>
      </c>
      <c r="T81" s="8">
        <f t="shared" si="35"/>
        <v>1.1047029415</v>
      </c>
      <c r="W81" s="7" t="s">
        <v>1384</v>
      </c>
      <c r="X81" s="7" t="s">
        <v>170</v>
      </c>
      <c r="Y81" s="8">
        <v>8.8375489499499998E-2</v>
      </c>
      <c r="Z81" s="8">
        <v>1.1462724289E-2</v>
      </c>
      <c r="AA81" s="8">
        <v>6.7240752166899995E-2</v>
      </c>
      <c r="AB81" s="8">
        <v>4.6999011190800001E-2</v>
      </c>
      <c r="AC81" s="8">
        <v>8.0547415041399995E-3</v>
      </c>
      <c r="AD81" s="8">
        <v>3.6327943776699997E-2</v>
      </c>
      <c r="AE81" s="8">
        <v>6.0117027570400002E-2</v>
      </c>
      <c r="AF81" s="8">
        <v>8.7579977278000008E-3</v>
      </c>
      <c r="AG81" s="8">
        <v>3.5827916199500001E-2</v>
      </c>
      <c r="AH81" s="8">
        <v>9.2540631678800001E-2</v>
      </c>
      <c r="AI81" s="8">
        <v>1.2280224922700001E-2</v>
      </c>
      <c r="AJ81" s="8">
        <v>9.6790219176999995E-2</v>
      </c>
      <c r="AK81" s="8">
        <v>0.48005419477700001</v>
      </c>
      <c r="AL81" s="8">
        <v>9.8329554758400001E-6</v>
      </c>
      <c r="AM81" s="8">
        <v>0.385319269302</v>
      </c>
      <c r="AN81" s="8">
        <v>1.16707896596</v>
      </c>
      <c r="AO81" s="8">
        <v>1.0913816964700001</v>
      </c>
      <c r="AP81" s="8">
        <v>1.1047029415</v>
      </c>
      <c r="AS81" s="7">
        <v>238340</v>
      </c>
      <c r="AT81" s="7" t="s">
        <v>170</v>
      </c>
      <c r="AU81" s="8">
        <v>0.11453189322541449</v>
      </c>
      <c r="AV81" s="8">
        <v>2.3430332065727096E-2</v>
      </c>
      <c r="AW81" s="8">
        <v>0.15091526723492579</v>
      </c>
      <c r="AX81" s="8">
        <v>6.9051723758419337E-2</v>
      </c>
      <c r="AY81" s="8">
        <v>1.9547882139898068E-2</v>
      </c>
      <c r="AZ81" s="8">
        <v>0.10137088241034038</v>
      </c>
      <c r="BA81" s="8">
        <v>8.6176640419332234E-2</v>
      </c>
      <c r="BB81" s="8">
        <v>2.0932365424807579E-2</v>
      </c>
      <c r="BC81" s="8">
        <v>0.11408187146307579</v>
      </c>
      <c r="BD81" s="8">
        <v>0.12953519694058388</v>
      </c>
      <c r="BE81" s="8">
        <v>2.6984735851572426E-2</v>
      </c>
      <c r="BF81" s="8">
        <v>0.19853385515809188</v>
      </c>
      <c r="BG81" s="8">
        <v>0.48005419477700051</v>
      </c>
      <c r="BH81" s="8">
        <v>8.6245421406085467E-6</v>
      </c>
      <c r="BI81" s="8">
        <v>0.38531926930199961</v>
      </c>
      <c r="BJ81" s="8">
        <v>1.28887749252629</v>
      </c>
      <c r="BK81" s="8">
        <v>1.1899704883087094</v>
      </c>
      <c r="BL81" s="8">
        <v>1.2211908773070963</v>
      </c>
    </row>
    <row r="82" spans="1:64" x14ac:dyDescent="0.3">
      <c r="A82" s="7">
        <v>238350</v>
      </c>
      <c r="B82" s="7" t="s">
        <v>171</v>
      </c>
      <c r="C82" s="8">
        <f t="shared" si="18"/>
        <v>8.8263429157900003E-2</v>
      </c>
      <c r="D82" s="8">
        <f t="shared" si="19"/>
        <v>1.14395255413E-2</v>
      </c>
      <c r="E82" s="8">
        <f t="shared" si="20"/>
        <v>6.8239772774099997E-2</v>
      </c>
      <c r="F82" s="8">
        <f t="shared" si="21"/>
        <v>4.7809283585700003E-2</v>
      </c>
      <c r="G82" s="8">
        <f t="shared" si="22"/>
        <v>8.1798211451399993E-3</v>
      </c>
      <c r="H82" s="8">
        <f t="shared" si="23"/>
        <v>3.78608305092E-2</v>
      </c>
      <c r="I82" s="8">
        <f t="shared" si="24"/>
        <v>6.0080416789800001E-2</v>
      </c>
      <c r="J82" s="8">
        <f t="shared" si="25"/>
        <v>8.7479501058900008E-3</v>
      </c>
      <c r="K82" s="8">
        <f t="shared" si="26"/>
        <v>3.67003493433E-2</v>
      </c>
      <c r="L82" s="8">
        <f t="shared" si="27"/>
        <v>9.0528672681399996E-2</v>
      </c>
      <c r="M82" s="8">
        <f t="shared" si="28"/>
        <v>1.20059394151E-2</v>
      </c>
      <c r="N82" s="8">
        <f t="shared" si="29"/>
        <v>9.6027012177999999E-2</v>
      </c>
      <c r="O82" s="8">
        <f t="shared" si="30"/>
        <v>0.49008928155699999</v>
      </c>
      <c r="P82" s="8">
        <f t="shared" si="31"/>
        <v>9.6678688325E-6</v>
      </c>
      <c r="Q82" s="8">
        <f t="shared" si="32"/>
        <v>0.38503225446900002</v>
      </c>
      <c r="R82" s="8">
        <f t="shared" si="33"/>
        <v>1.1679427274700001</v>
      </c>
      <c r="S82" s="8">
        <f t="shared" si="34"/>
        <v>1.09384993524</v>
      </c>
      <c r="T82" s="8">
        <f t="shared" si="35"/>
        <v>1.10552871624</v>
      </c>
      <c r="W82" s="7" t="s">
        <v>1385</v>
      </c>
      <c r="X82" s="7" t="s">
        <v>171</v>
      </c>
      <c r="Y82" s="8">
        <v>8.8263429157900003E-2</v>
      </c>
      <c r="Z82" s="8">
        <v>1.14395255413E-2</v>
      </c>
      <c r="AA82" s="8">
        <v>6.8239772774099997E-2</v>
      </c>
      <c r="AB82" s="8">
        <v>4.7809283585700003E-2</v>
      </c>
      <c r="AC82" s="8">
        <v>8.1798211451399993E-3</v>
      </c>
      <c r="AD82" s="8">
        <v>3.78608305092E-2</v>
      </c>
      <c r="AE82" s="8">
        <v>6.0080416789800001E-2</v>
      </c>
      <c r="AF82" s="8">
        <v>8.7479501058900008E-3</v>
      </c>
      <c r="AG82" s="8">
        <v>3.67003493433E-2</v>
      </c>
      <c r="AH82" s="8">
        <v>9.0528672681399996E-2</v>
      </c>
      <c r="AI82" s="8">
        <v>1.20059394151E-2</v>
      </c>
      <c r="AJ82" s="8">
        <v>9.6027012177999999E-2</v>
      </c>
      <c r="AK82" s="8">
        <v>0.49008928155699999</v>
      </c>
      <c r="AL82" s="8">
        <v>9.6678688325E-6</v>
      </c>
      <c r="AM82" s="8">
        <v>0.38503225446900002</v>
      </c>
      <c r="AN82" s="8">
        <v>1.1679427274700001</v>
      </c>
      <c r="AO82" s="8">
        <v>1.09384993524</v>
      </c>
      <c r="AP82" s="8">
        <v>1.10552871624</v>
      </c>
      <c r="AS82" s="7">
        <v>238350</v>
      </c>
      <c r="AT82" s="7" t="s">
        <v>171</v>
      </c>
      <c r="AU82" s="8">
        <v>0.11441862699763547</v>
      </c>
      <c r="AV82" s="8">
        <v>2.3404950076924679E-2</v>
      </c>
      <c r="AW82" s="8">
        <v>0.15196936312953879</v>
      </c>
      <c r="AX82" s="8">
        <v>6.6492030646475783E-2</v>
      </c>
      <c r="AY82" s="8">
        <v>1.8635609064829195E-2</v>
      </c>
      <c r="AZ82" s="8">
        <v>9.8142173442254871E-2</v>
      </c>
      <c r="BA82" s="8">
        <v>8.6126457473733875E-2</v>
      </c>
      <c r="BB82" s="8">
        <v>2.0927772664295973E-2</v>
      </c>
      <c r="BC82" s="8">
        <v>0.11511088715578226</v>
      </c>
      <c r="BD82" s="8">
        <v>0.12673537204415161</v>
      </c>
      <c r="BE82" s="8">
        <v>2.6405211858869512E-2</v>
      </c>
      <c r="BF82" s="8">
        <v>0.19573776137141136</v>
      </c>
      <c r="BG82" s="8">
        <v>0.49008928155700038</v>
      </c>
      <c r="BH82" s="8">
        <v>8.7377588013943527E-6</v>
      </c>
      <c r="BI82" s="8">
        <v>0.38503225446899969</v>
      </c>
      <c r="BJ82" s="8">
        <v>1.289792940203548</v>
      </c>
      <c r="BK82" s="8">
        <v>1.183269813153387</v>
      </c>
      <c r="BL82" s="8">
        <v>1.2221651172938715</v>
      </c>
    </row>
    <row r="83" spans="1:64" x14ac:dyDescent="0.3">
      <c r="A83" s="7">
        <v>238390</v>
      </c>
      <c r="B83" s="7" t="s">
        <v>172</v>
      </c>
      <c r="C83" s="8">
        <f t="shared" si="18"/>
        <v>8.8346368832000005E-2</v>
      </c>
      <c r="D83" s="8">
        <f t="shared" si="19"/>
        <v>1.14604498633E-2</v>
      </c>
      <c r="E83" s="8">
        <f t="shared" si="20"/>
        <v>6.7049472893599998E-2</v>
      </c>
      <c r="F83" s="8">
        <f t="shared" si="21"/>
        <v>4.6341361738199999E-2</v>
      </c>
      <c r="G83" s="8">
        <f t="shared" si="22"/>
        <v>7.9511307766800005E-3</v>
      </c>
      <c r="H83" s="8">
        <f t="shared" si="23"/>
        <v>3.5586069392E-2</v>
      </c>
      <c r="I83" s="8">
        <f t="shared" si="24"/>
        <v>6.0182394447500002E-2</v>
      </c>
      <c r="J83" s="8">
        <f t="shared" si="25"/>
        <v>8.7701507677499999E-3</v>
      </c>
      <c r="K83" s="8">
        <f t="shared" si="26"/>
        <v>3.5636129316E-2</v>
      </c>
      <c r="L83" s="8">
        <f t="shared" si="27"/>
        <v>9.20605154594E-2</v>
      </c>
      <c r="M83" s="8">
        <f t="shared" si="28"/>
        <v>1.22195524614E-2</v>
      </c>
      <c r="N83" s="8">
        <f t="shared" si="29"/>
        <v>9.6144252674700004E-2</v>
      </c>
      <c r="O83" s="8">
        <f t="shared" si="30"/>
        <v>0.482353819425</v>
      </c>
      <c r="P83" s="8">
        <f t="shared" si="31"/>
        <v>9.9592034720100003E-6</v>
      </c>
      <c r="Q83" s="8">
        <f t="shared" si="32"/>
        <v>0.38470778000299999</v>
      </c>
      <c r="R83" s="8">
        <f t="shared" si="33"/>
        <v>1.16685629159</v>
      </c>
      <c r="S83" s="8">
        <f t="shared" si="34"/>
        <v>1.08987856191</v>
      </c>
      <c r="T83" s="8">
        <f t="shared" si="35"/>
        <v>1.10458867453</v>
      </c>
      <c r="W83" s="7" t="s">
        <v>1386</v>
      </c>
      <c r="X83" s="7" t="s">
        <v>172</v>
      </c>
      <c r="Y83" s="8">
        <v>8.8346368832000005E-2</v>
      </c>
      <c r="Z83" s="8">
        <v>1.14604498633E-2</v>
      </c>
      <c r="AA83" s="8">
        <v>6.7049472893599998E-2</v>
      </c>
      <c r="AB83" s="8">
        <v>4.6341361738199999E-2</v>
      </c>
      <c r="AC83" s="8">
        <v>7.9511307766800005E-3</v>
      </c>
      <c r="AD83" s="8">
        <v>3.5586069392E-2</v>
      </c>
      <c r="AE83" s="8">
        <v>6.0182394447500002E-2</v>
      </c>
      <c r="AF83" s="8">
        <v>8.7701507677499999E-3</v>
      </c>
      <c r="AG83" s="8">
        <v>3.5636129316E-2</v>
      </c>
      <c r="AH83" s="8">
        <v>9.20605154594E-2</v>
      </c>
      <c r="AI83" s="8">
        <v>1.22195524614E-2</v>
      </c>
      <c r="AJ83" s="8">
        <v>9.6144252674700004E-2</v>
      </c>
      <c r="AK83" s="8">
        <v>0.482353819425</v>
      </c>
      <c r="AL83" s="8">
        <v>9.9592034720100003E-6</v>
      </c>
      <c r="AM83" s="8">
        <v>0.38470778000299999</v>
      </c>
      <c r="AN83" s="8">
        <v>1.16685629159</v>
      </c>
      <c r="AO83" s="8">
        <v>1.08987856191</v>
      </c>
      <c r="AP83" s="8">
        <v>1.10458867453</v>
      </c>
      <c r="AS83" s="7">
        <v>238390</v>
      </c>
      <c r="AT83" s="7" t="s">
        <v>172</v>
      </c>
      <c r="AU83" s="8">
        <v>0.11369727721793871</v>
      </c>
      <c r="AV83" s="8">
        <v>2.3324434466678388E-2</v>
      </c>
      <c r="AW83" s="8">
        <v>0.14975494750106608</v>
      </c>
      <c r="AX83" s="8">
        <v>7.252160280640324E-2</v>
      </c>
      <c r="AY83" s="8">
        <v>2.1033237320412256E-2</v>
      </c>
      <c r="AZ83" s="8">
        <v>0.10835933407407262</v>
      </c>
      <c r="BA83" s="8">
        <v>8.5684309936404801E-2</v>
      </c>
      <c r="BB83" s="8">
        <v>2.0881885394525002E-2</v>
      </c>
      <c r="BC83" s="8">
        <v>0.11370470983606779</v>
      </c>
      <c r="BD83" s="8">
        <v>0.12803914428458871</v>
      </c>
      <c r="BE83" s="8">
        <v>2.6744634210026617E-2</v>
      </c>
      <c r="BF83" s="8">
        <v>0.19596098825241456</v>
      </c>
      <c r="BG83" s="8">
        <v>0.47457391911169394</v>
      </c>
      <c r="BH83" s="8">
        <v>8.443612489564028E-6</v>
      </c>
      <c r="BI83" s="8">
        <v>0.37850281580940354</v>
      </c>
      <c r="BJ83" s="8">
        <v>1.2867766591862901</v>
      </c>
      <c r="BK83" s="8">
        <v>1.1857851419427419</v>
      </c>
      <c r="BL83" s="8">
        <v>1.2041418729091935</v>
      </c>
    </row>
    <row r="84" spans="1:64" x14ac:dyDescent="0.3">
      <c r="A84" s="7">
        <v>238910</v>
      </c>
      <c r="B84" s="7" t="s">
        <v>173</v>
      </c>
      <c r="C84" s="8">
        <f t="shared" si="18"/>
        <v>8.8232929532500004E-2</v>
      </c>
      <c r="D84" s="8">
        <f t="shared" si="19"/>
        <v>1.1434349577399999E-2</v>
      </c>
      <c r="E84" s="8">
        <f t="shared" si="20"/>
        <v>6.7859318234100005E-2</v>
      </c>
      <c r="F84" s="8">
        <f t="shared" si="21"/>
        <v>5.4196560137399999E-2</v>
      </c>
      <c r="G84" s="8">
        <f t="shared" si="22"/>
        <v>9.2661626201099995E-3</v>
      </c>
      <c r="H84" s="8">
        <f t="shared" si="23"/>
        <v>4.2336062110400002E-2</v>
      </c>
      <c r="I84" s="8">
        <f t="shared" si="24"/>
        <v>6.0176061176400002E-2</v>
      </c>
      <c r="J84" s="8">
        <f t="shared" si="25"/>
        <v>8.7616180976999997E-3</v>
      </c>
      <c r="K84" s="8">
        <f t="shared" si="26"/>
        <v>3.63281922539E-2</v>
      </c>
      <c r="L84" s="8">
        <f t="shared" si="27"/>
        <v>8.9999347504100005E-2</v>
      </c>
      <c r="M84" s="8">
        <f t="shared" si="28"/>
        <v>1.19354188027E-2</v>
      </c>
      <c r="N84" s="8">
        <f t="shared" si="29"/>
        <v>9.5121581717299994E-2</v>
      </c>
      <c r="O84" s="8">
        <f t="shared" si="30"/>
        <v>0.49276892596600003</v>
      </c>
      <c r="P84" s="8">
        <f t="shared" si="31"/>
        <v>8.5318707701000008E-6</v>
      </c>
      <c r="Q84" s="8">
        <f t="shared" si="32"/>
        <v>0.38427028122899998</v>
      </c>
      <c r="R84" s="8">
        <f t="shared" si="33"/>
        <v>1.16752659734</v>
      </c>
      <c r="S84" s="8">
        <f t="shared" si="34"/>
        <v>1.1057987848699999</v>
      </c>
      <c r="T84" s="8">
        <f t="shared" si="35"/>
        <v>1.1052658715300001</v>
      </c>
      <c r="W84" s="7" t="s">
        <v>1387</v>
      </c>
      <c r="X84" s="7" t="s">
        <v>173</v>
      </c>
      <c r="Y84" s="8">
        <v>8.8232929532500004E-2</v>
      </c>
      <c r="Z84" s="8">
        <v>1.1434349577399999E-2</v>
      </c>
      <c r="AA84" s="8">
        <v>6.7859318234100005E-2</v>
      </c>
      <c r="AB84" s="8">
        <v>5.4196560137399999E-2</v>
      </c>
      <c r="AC84" s="8">
        <v>9.2661626201099995E-3</v>
      </c>
      <c r="AD84" s="8">
        <v>4.2336062110400002E-2</v>
      </c>
      <c r="AE84" s="8">
        <v>6.0176061176400002E-2</v>
      </c>
      <c r="AF84" s="8">
        <v>8.7616180976999997E-3</v>
      </c>
      <c r="AG84" s="8">
        <v>3.63281922539E-2</v>
      </c>
      <c r="AH84" s="8">
        <v>8.9999347504100005E-2</v>
      </c>
      <c r="AI84" s="8">
        <v>1.19354188027E-2</v>
      </c>
      <c r="AJ84" s="8">
        <v>9.5121581717299994E-2</v>
      </c>
      <c r="AK84" s="8">
        <v>0.49276892596600003</v>
      </c>
      <c r="AL84" s="8">
        <v>8.5318707701000008E-6</v>
      </c>
      <c r="AM84" s="8">
        <v>0.38427028122899998</v>
      </c>
      <c r="AN84" s="8">
        <v>1.16752659734</v>
      </c>
      <c r="AO84" s="8">
        <v>1.1057987848699999</v>
      </c>
      <c r="AP84" s="8">
        <v>1.1052658715300001</v>
      </c>
      <c r="AS84" s="7">
        <v>238910</v>
      </c>
      <c r="AT84" s="7" t="s">
        <v>173</v>
      </c>
      <c r="AU84" s="8">
        <v>0.11438528228600647</v>
      </c>
      <c r="AV84" s="8">
        <v>2.3398429318657897E-2</v>
      </c>
      <c r="AW84" s="8">
        <v>0.15233893187653713</v>
      </c>
      <c r="AX84" s="8">
        <v>8.4485624859812911E-2</v>
      </c>
      <c r="AY84" s="8">
        <v>2.3344516590744033E-2</v>
      </c>
      <c r="AZ84" s="8">
        <v>0.12416885587889036</v>
      </c>
      <c r="BA84" s="8">
        <v>8.6273011095379021E-2</v>
      </c>
      <c r="BB84" s="8">
        <v>2.0964775043313708E-2</v>
      </c>
      <c r="BC84" s="8">
        <v>0.1155559293158742</v>
      </c>
      <c r="BD84" s="8">
        <v>0.12599923909288549</v>
      </c>
      <c r="BE84" s="8">
        <v>2.6255122355288561E-2</v>
      </c>
      <c r="BF84" s="8">
        <v>0.19516330257069994</v>
      </c>
      <c r="BG84" s="8">
        <v>0.49276892596600042</v>
      </c>
      <c r="BH84" s="8">
        <v>6.9616597982422589E-6</v>
      </c>
      <c r="BI84" s="8">
        <v>0.38427028122899998</v>
      </c>
      <c r="BJ84" s="8">
        <v>1.2901226434811288</v>
      </c>
      <c r="BK84" s="8">
        <v>1.2319989973296772</v>
      </c>
      <c r="BL84" s="8">
        <v>1.2227937154551611</v>
      </c>
    </row>
    <row r="85" spans="1:64" x14ac:dyDescent="0.3">
      <c r="A85" s="7">
        <v>238990</v>
      </c>
      <c r="B85" s="7" t="s">
        <v>174</v>
      </c>
      <c r="C85" s="8">
        <f t="shared" si="18"/>
        <v>8.8231682217599999E-2</v>
      </c>
      <c r="D85" s="8">
        <f t="shared" si="19"/>
        <v>1.1433964839200001E-2</v>
      </c>
      <c r="E85" s="8">
        <f t="shared" si="20"/>
        <v>6.7759482207899999E-2</v>
      </c>
      <c r="F85" s="8">
        <f t="shared" si="21"/>
        <v>6.1778981976300003E-2</v>
      </c>
      <c r="G85" s="8">
        <f t="shared" si="22"/>
        <v>1.05617642655E-2</v>
      </c>
      <c r="H85" s="8">
        <f t="shared" si="23"/>
        <v>4.8095166569299998E-2</v>
      </c>
      <c r="I85" s="8">
        <f t="shared" si="24"/>
        <v>6.0190166561900002E-2</v>
      </c>
      <c r="J85" s="8">
        <f t="shared" si="25"/>
        <v>8.7634012173799999E-3</v>
      </c>
      <c r="K85" s="8">
        <f t="shared" si="26"/>
        <v>3.6219464213599999E-2</v>
      </c>
      <c r="L85" s="8">
        <f t="shared" si="27"/>
        <v>9.0002168740100003E-2</v>
      </c>
      <c r="M85" s="8">
        <f t="shared" si="28"/>
        <v>1.1935355968099999E-2</v>
      </c>
      <c r="N85" s="8">
        <f t="shared" si="29"/>
        <v>9.5027918884199994E-2</v>
      </c>
      <c r="O85" s="8">
        <f t="shared" si="30"/>
        <v>0.49274664254599998</v>
      </c>
      <c r="P85" s="8">
        <f t="shared" si="31"/>
        <v>7.4846119486300003E-6</v>
      </c>
      <c r="Q85" s="8">
        <f t="shared" si="32"/>
        <v>0.38416929602599997</v>
      </c>
      <c r="R85" s="8">
        <f t="shared" si="33"/>
        <v>1.16742512926</v>
      </c>
      <c r="S85" s="8">
        <f t="shared" si="34"/>
        <v>1.1204359128100001</v>
      </c>
      <c r="T85" s="8">
        <f t="shared" si="35"/>
        <v>1.1051730319899999</v>
      </c>
      <c r="W85" s="7" t="s">
        <v>1388</v>
      </c>
      <c r="X85" s="7" t="s">
        <v>174</v>
      </c>
      <c r="Y85" s="8">
        <v>8.8231682217599999E-2</v>
      </c>
      <c r="Z85" s="8">
        <v>1.1433964839200001E-2</v>
      </c>
      <c r="AA85" s="8">
        <v>6.7759482207899999E-2</v>
      </c>
      <c r="AB85" s="8">
        <v>6.1778981976300003E-2</v>
      </c>
      <c r="AC85" s="8">
        <v>1.05617642655E-2</v>
      </c>
      <c r="AD85" s="8">
        <v>4.8095166569299998E-2</v>
      </c>
      <c r="AE85" s="8">
        <v>6.0190166561900002E-2</v>
      </c>
      <c r="AF85" s="8">
        <v>8.7634012173799999E-3</v>
      </c>
      <c r="AG85" s="8">
        <v>3.6219464213599999E-2</v>
      </c>
      <c r="AH85" s="8">
        <v>9.0002168740100003E-2</v>
      </c>
      <c r="AI85" s="8">
        <v>1.1935355968099999E-2</v>
      </c>
      <c r="AJ85" s="8">
        <v>9.5027918884199994E-2</v>
      </c>
      <c r="AK85" s="8">
        <v>0.49274664254599998</v>
      </c>
      <c r="AL85" s="8">
        <v>7.4846119486300003E-6</v>
      </c>
      <c r="AM85" s="8">
        <v>0.38416929602599997</v>
      </c>
      <c r="AN85" s="8">
        <v>1.16742512926</v>
      </c>
      <c r="AO85" s="8">
        <v>1.1204359128100001</v>
      </c>
      <c r="AP85" s="8">
        <v>1.1051730319899999</v>
      </c>
      <c r="AS85" s="7">
        <v>238990</v>
      </c>
      <c r="AT85" s="7" t="s">
        <v>174</v>
      </c>
      <c r="AU85" s="8">
        <v>0.11437501390962093</v>
      </c>
      <c r="AV85" s="8">
        <v>2.339486386917275E-2</v>
      </c>
      <c r="AW85" s="8">
        <v>0.15195471680567096</v>
      </c>
      <c r="AX85" s="8">
        <v>7.425588542092583E-2</v>
      </c>
      <c r="AY85" s="8">
        <v>2.0690991635524507E-2</v>
      </c>
      <c r="AZ85" s="8">
        <v>0.10929941888788228</v>
      </c>
      <c r="BA85" s="8">
        <v>8.628497469194675E-2</v>
      </c>
      <c r="BB85" s="8">
        <v>2.0966843642831131E-2</v>
      </c>
      <c r="BC85" s="8">
        <v>0.11519282167761612</v>
      </c>
      <c r="BD85" s="8">
        <v>0.12599466242570806</v>
      </c>
      <c r="BE85" s="8">
        <v>2.6252208837559507E-2</v>
      </c>
      <c r="BF85" s="8">
        <v>0.19474525539257909</v>
      </c>
      <c r="BG85" s="8">
        <v>0.49274664254599965</v>
      </c>
      <c r="BH85" s="8">
        <v>7.8212981916082246E-6</v>
      </c>
      <c r="BI85" s="8">
        <v>0.38416929602599953</v>
      </c>
      <c r="BJ85" s="8">
        <v>1.2897245945846771</v>
      </c>
      <c r="BK85" s="8">
        <v>1.2042462959446776</v>
      </c>
      <c r="BL85" s="8">
        <v>1.2224446400125812</v>
      </c>
    </row>
    <row r="86" spans="1:64" x14ac:dyDescent="0.3">
      <c r="A86" s="7">
        <v>311111</v>
      </c>
      <c r="B86" s="7" t="s">
        <v>175</v>
      </c>
      <c r="C86" s="8">
        <f t="shared" si="18"/>
        <v>4.0678113197262909E-2</v>
      </c>
      <c r="D86" s="8">
        <f t="shared" si="19"/>
        <v>9.5543917953143567E-3</v>
      </c>
      <c r="E86" s="8">
        <f t="shared" si="20"/>
        <v>7.0116682716790335E-2</v>
      </c>
      <c r="F86" s="8">
        <f t="shared" si="21"/>
        <v>0.11561847372403225</v>
      </c>
      <c r="G86" s="8">
        <f t="shared" si="22"/>
        <v>4.3125130304247902E-2</v>
      </c>
      <c r="H86" s="8">
        <f t="shared" si="23"/>
        <v>0.20110186155449036</v>
      </c>
      <c r="I86" s="8">
        <f t="shared" si="24"/>
        <v>0.11359235397687098</v>
      </c>
      <c r="J86" s="8">
        <f t="shared" si="25"/>
        <v>3.6468496466391942E-2</v>
      </c>
      <c r="K86" s="8">
        <f t="shared" si="26"/>
        <v>0.19524767199385487</v>
      </c>
      <c r="L86" s="8">
        <f t="shared" si="27"/>
        <v>5.2432766452962909E-2</v>
      </c>
      <c r="M86" s="8">
        <f t="shared" si="28"/>
        <v>1.3498985546260804E-2</v>
      </c>
      <c r="N86" s="8">
        <f t="shared" si="29"/>
        <v>0.12116975575129031</v>
      </c>
      <c r="O86" s="8">
        <f t="shared" si="30"/>
        <v>0.12997671754403223</v>
      </c>
      <c r="P86" s="8">
        <f t="shared" si="31"/>
        <v>8.4547421383519359E-7</v>
      </c>
      <c r="Q86" s="8">
        <f t="shared" si="32"/>
        <v>2.8718865960953219E-2</v>
      </c>
      <c r="R86" s="8">
        <f t="shared" si="33"/>
        <v>1</v>
      </c>
      <c r="S86" s="8">
        <f t="shared" si="34"/>
        <v>0.69855514300209665</v>
      </c>
      <c r="T86" s="8">
        <f t="shared" si="35"/>
        <v>0.68401819985629042</v>
      </c>
      <c r="W86" s="7" t="s">
        <v>1389</v>
      </c>
      <c r="X86" s="7" t="s">
        <v>175</v>
      </c>
      <c r="Y86" s="8">
        <v>0</v>
      </c>
      <c r="Z86" s="8">
        <v>0</v>
      </c>
      <c r="AA86" s="8">
        <v>0</v>
      </c>
      <c r="AB86" s="8">
        <v>0</v>
      </c>
      <c r="AC86" s="8">
        <v>0</v>
      </c>
      <c r="AD86" s="8">
        <v>0</v>
      </c>
      <c r="AE86" s="8">
        <v>0</v>
      </c>
      <c r="AF86" s="8">
        <v>0</v>
      </c>
      <c r="AG86" s="8">
        <v>0</v>
      </c>
      <c r="AH86" s="8">
        <v>0</v>
      </c>
      <c r="AI86" s="8">
        <v>0</v>
      </c>
      <c r="AJ86" s="8">
        <v>0</v>
      </c>
      <c r="AK86" s="8">
        <v>0</v>
      </c>
      <c r="AL86" s="8">
        <v>0</v>
      </c>
      <c r="AM86" s="8">
        <v>0</v>
      </c>
      <c r="AN86" s="8">
        <v>1</v>
      </c>
      <c r="AO86" s="8">
        <v>0</v>
      </c>
      <c r="AP86" s="8">
        <v>0</v>
      </c>
      <c r="AS86" s="7">
        <v>311111</v>
      </c>
      <c r="AT86" s="7" t="s">
        <v>175</v>
      </c>
      <c r="AU86" s="8">
        <v>4.0678113197262909E-2</v>
      </c>
      <c r="AV86" s="8">
        <v>9.5543917953143567E-3</v>
      </c>
      <c r="AW86" s="8">
        <v>7.0116682716790335E-2</v>
      </c>
      <c r="AX86" s="8">
        <v>0.11561847372403225</v>
      </c>
      <c r="AY86" s="8">
        <v>4.3125130304247902E-2</v>
      </c>
      <c r="AZ86" s="8">
        <v>0.20110186155449036</v>
      </c>
      <c r="BA86" s="8">
        <v>0.11359235397687098</v>
      </c>
      <c r="BB86" s="8">
        <v>3.6468496466391942E-2</v>
      </c>
      <c r="BC86" s="8">
        <v>0.19524767199385487</v>
      </c>
      <c r="BD86" s="8">
        <v>5.2432766452962909E-2</v>
      </c>
      <c r="BE86" s="8">
        <v>1.3498985546260804E-2</v>
      </c>
      <c r="BF86" s="8">
        <v>0.12116975575129031</v>
      </c>
      <c r="BG86" s="8">
        <v>0.12997671754403223</v>
      </c>
      <c r="BH86" s="8">
        <v>8.4547421383519359E-7</v>
      </c>
      <c r="BI86" s="8">
        <v>2.8718865960953219E-2</v>
      </c>
      <c r="BJ86" s="8">
        <v>1.1203491877091936</v>
      </c>
      <c r="BK86" s="8">
        <v>0.69855514300209665</v>
      </c>
      <c r="BL86" s="8">
        <v>0.68401819985629042</v>
      </c>
    </row>
    <row r="87" spans="1:64" x14ac:dyDescent="0.3">
      <c r="A87" s="7">
        <v>311119</v>
      </c>
      <c r="B87" s="7" t="s">
        <v>176</v>
      </c>
      <c r="C87" s="8">
        <f t="shared" si="18"/>
        <v>0.13886932410399999</v>
      </c>
      <c r="D87" s="8">
        <f t="shared" si="19"/>
        <v>1.9837781248000001E-2</v>
      </c>
      <c r="E87" s="8">
        <f t="shared" si="20"/>
        <v>4.6432531824599999E-2</v>
      </c>
      <c r="F87" s="8">
        <f t="shared" si="21"/>
        <v>0.788658491229</v>
      </c>
      <c r="G87" s="8">
        <f t="shared" si="22"/>
        <v>0.21197837333200001</v>
      </c>
      <c r="H87" s="8">
        <f t="shared" si="23"/>
        <v>0.20975386062000001</v>
      </c>
      <c r="I87" s="8">
        <f t="shared" si="24"/>
        <v>0.55501667905999996</v>
      </c>
      <c r="J87" s="8">
        <f t="shared" si="25"/>
        <v>0.10573223528300001</v>
      </c>
      <c r="K87" s="8">
        <f t="shared" si="26"/>
        <v>0.104604791206</v>
      </c>
      <c r="L87" s="8">
        <f t="shared" si="27"/>
        <v>0.36011818220399999</v>
      </c>
      <c r="M87" s="8">
        <f t="shared" si="28"/>
        <v>5.94748694304E-2</v>
      </c>
      <c r="N87" s="8">
        <f t="shared" si="29"/>
        <v>0.20054993581899999</v>
      </c>
      <c r="O87" s="8">
        <f t="shared" si="30"/>
        <v>0.17267715523900001</v>
      </c>
      <c r="P87" s="8">
        <f t="shared" si="31"/>
        <v>6.8215384046400005E-7</v>
      </c>
      <c r="Q87" s="8">
        <f t="shared" si="32"/>
        <v>5.9325775860399999E-2</v>
      </c>
      <c r="R87" s="8">
        <f t="shared" si="33"/>
        <v>1.2051396371800001</v>
      </c>
      <c r="S87" s="8">
        <f t="shared" si="34"/>
        <v>2.2103907251799999</v>
      </c>
      <c r="T87" s="8">
        <f t="shared" si="35"/>
        <v>1.7653537055499999</v>
      </c>
      <c r="W87" s="7" t="s">
        <v>1390</v>
      </c>
      <c r="X87" s="7" t="s">
        <v>176</v>
      </c>
      <c r="Y87" s="8">
        <v>0.13886932410399999</v>
      </c>
      <c r="Z87" s="8">
        <v>1.9837781248000001E-2</v>
      </c>
      <c r="AA87" s="8">
        <v>4.6432531824599999E-2</v>
      </c>
      <c r="AB87" s="8">
        <v>0.788658491229</v>
      </c>
      <c r="AC87" s="8">
        <v>0.21197837333200001</v>
      </c>
      <c r="AD87" s="8">
        <v>0.20975386062000001</v>
      </c>
      <c r="AE87" s="8">
        <v>0.55501667905999996</v>
      </c>
      <c r="AF87" s="8">
        <v>0.10573223528300001</v>
      </c>
      <c r="AG87" s="8">
        <v>0.104604791206</v>
      </c>
      <c r="AH87" s="8">
        <v>0.36011818220399999</v>
      </c>
      <c r="AI87" s="8">
        <v>5.94748694304E-2</v>
      </c>
      <c r="AJ87" s="8">
        <v>0.20054993581899999</v>
      </c>
      <c r="AK87" s="8">
        <v>0.17267715523900001</v>
      </c>
      <c r="AL87" s="8">
        <v>6.8215384046400005E-7</v>
      </c>
      <c r="AM87" s="8">
        <v>5.9325775860399999E-2</v>
      </c>
      <c r="AN87" s="8">
        <v>1.2051396371800001</v>
      </c>
      <c r="AO87" s="8">
        <v>2.2103907251799999</v>
      </c>
      <c r="AP87" s="8">
        <v>1.7653537055499999</v>
      </c>
      <c r="AS87" s="7">
        <v>311119</v>
      </c>
      <c r="AT87" s="7" t="s">
        <v>176</v>
      </c>
      <c r="AU87" s="8">
        <v>8.8881172871616135E-2</v>
      </c>
      <c r="AV87" s="8">
        <v>1.9150282836449675E-2</v>
      </c>
      <c r="AW87" s="8">
        <v>6.0885131821835484E-2</v>
      </c>
      <c r="AX87" s="8">
        <v>0.36587731620912095</v>
      </c>
      <c r="AY87" s="8">
        <v>0.11801613799284227</v>
      </c>
      <c r="AZ87" s="8">
        <v>0.24464054354141934</v>
      </c>
      <c r="BA87" s="8">
        <v>0.34480538713509673</v>
      </c>
      <c r="BB87" s="8">
        <v>0.10420063578431292</v>
      </c>
      <c r="BC87" s="8">
        <v>0.26040536780593554</v>
      </c>
      <c r="BD87" s="8">
        <v>0.25689832580549998</v>
      </c>
      <c r="BE87" s="8">
        <v>6.0647115048433863E-2</v>
      </c>
      <c r="BF87" s="8">
        <v>0.22806261818537091</v>
      </c>
      <c r="BG87" s="8">
        <v>0.10304927006198381</v>
      </c>
      <c r="BH87" s="8">
        <v>1.3094467439539844E-6</v>
      </c>
      <c r="BI87" s="8">
        <v>3.5404092045722584E-2</v>
      </c>
      <c r="BJ87" s="8">
        <v>1.168916587529516</v>
      </c>
      <c r="BK87" s="8">
        <v>1.3253081912917741</v>
      </c>
      <c r="BL87" s="8">
        <v>1.3061855842738705</v>
      </c>
    </row>
    <row r="88" spans="1:64" x14ac:dyDescent="0.3">
      <c r="A88" s="7">
        <v>311211</v>
      </c>
      <c r="B88" s="7" t="s">
        <v>177</v>
      </c>
      <c r="C88" s="8">
        <f t="shared" si="18"/>
        <v>4.4664576377290328E-2</v>
      </c>
      <c r="D88" s="8">
        <f t="shared" si="19"/>
        <v>9.8270642852258065E-3</v>
      </c>
      <c r="E88" s="8">
        <f t="shared" si="20"/>
        <v>2.532754106529032E-2</v>
      </c>
      <c r="F88" s="8">
        <f t="shared" si="21"/>
        <v>0.30605219580382259</v>
      </c>
      <c r="G88" s="8">
        <f t="shared" si="22"/>
        <v>9.40208783652903E-2</v>
      </c>
      <c r="H88" s="8">
        <f t="shared" si="23"/>
        <v>0.14631520079353227</v>
      </c>
      <c r="I88" s="8">
        <f t="shared" si="24"/>
        <v>0.16251096024048386</v>
      </c>
      <c r="J88" s="8">
        <f t="shared" si="25"/>
        <v>4.7582247272161288E-2</v>
      </c>
      <c r="K88" s="8">
        <f t="shared" si="26"/>
        <v>9.0504354355467748E-2</v>
      </c>
      <c r="L88" s="8">
        <f t="shared" si="27"/>
        <v>9.3785721975225819E-2</v>
      </c>
      <c r="M88" s="8">
        <f t="shared" si="28"/>
        <v>2.3405753949717743E-2</v>
      </c>
      <c r="N88" s="8">
        <f t="shared" si="29"/>
        <v>7.4844775083903234E-2</v>
      </c>
      <c r="O88" s="8">
        <f t="shared" si="30"/>
        <v>3.6431049434677419E-2</v>
      </c>
      <c r="P88" s="8">
        <f t="shared" si="31"/>
        <v>1.2219399854679032E-7</v>
      </c>
      <c r="Q88" s="8">
        <f t="shared" si="32"/>
        <v>1.0905880544419358E-2</v>
      </c>
      <c r="R88" s="8">
        <f t="shared" si="33"/>
        <v>1</v>
      </c>
      <c r="S88" s="8">
        <f t="shared" si="34"/>
        <v>0.70767859754338702</v>
      </c>
      <c r="T88" s="8">
        <f t="shared" si="35"/>
        <v>0.4618878844480645</v>
      </c>
      <c r="W88" s="7" t="s">
        <v>1391</v>
      </c>
      <c r="X88" s="7" t="s">
        <v>177</v>
      </c>
      <c r="Y88" s="8">
        <v>0</v>
      </c>
      <c r="Z88" s="8">
        <v>0</v>
      </c>
      <c r="AA88" s="8">
        <v>0</v>
      </c>
      <c r="AB88" s="8">
        <v>0</v>
      </c>
      <c r="AC88" s="8">
        <v>0</v>
      </c>
      <c r="AD88" s="8">
        <v>0</v>
      </c>
      <c r="AE88" s="8">
        <v>0</v>
      </c>
      <c r="AF88" s="8">
        <v>0</v>
      </c>
      <c r="AG88" s="8">
        <v>0</v>
      </c>
      <c r="AH88" s="8">
        <v>0</v>
      </c>
      <c r="AI88" s="8">
        <v>0</v>
      </c>
      <c r="AJ88" s="8">
        <v>0</v>
      </c>
      <c r="AK88" s="8">
        <v>0</v>
      </c>
      <c r="AL88" s="8">
        <v>0</v>
      </c>
      <c r="AM88" s="8">
        <v>0</v>
      </c>
      <c r="AN88" s="8">
        <v>1</v>
      </c>
      <c r="AO88" s="8">
        <v>0</v>
      </c>
      <c r="AP88" s="8">
        <v>0</v>
      </c>
      <c r="AS88" s="7">
        <v>311211</v>
      </c>
      <c r="AT88" s="7" t="s">
        <v>177</v>
      </c>
      <c r="AU88" s="8">
        <v>4.4664576377290328E-2</v>
      </c>
      <c r="AV88" s="8">
        <v>9.8270642852258065E-3</v>
      </c>
      <c r="AW88" s="8">
        <v>2.532754106529032E-2</v>
      </c>
      <c r="AX88" s="8">
        <v>0.30605219580382259</v>
      </c>
      <c r="AY88" s="8">
        <v>9.40208783652903E-2</v>
      </c>
      <c r="AZ88" s="8">
        <v>0.14631520079353227</v>
      </c>
      <c r="BA88" s="8">
        <v>0.16251096024048386</v>
      </c>
      <c r="BB88" s="8">
        <v>4.7582247272161288E-2</v>
      </c>
      <c r="BC88" s="8">
        <v>9.0504354355467748E-2</v>
      </c>
      <c r="BD88" s="8">
        <v>9.3785721975225819E-2</v>
      </c>
      <c r="BE88" s="8">
        <v>2.3405753949717743E-2</v>
      </c>
      <c r="BF88" s="8">
        <v>7.4844775083903234E-2</v>
      </c>
      <c r="BG88" s="8">
        <v>3.6431049434677419E-2</v>
      </c>
      <c r="BH88" s="8">
        <v>1.2219399854679032E-7</v>
      </c>
      <c r="BI88" s="8">
        <v>1.0905880544419358E-2</v>
      </c>
      <c r="BJ88" s="8">
        <v>1.0798191817277421</v>
      </c>
      <c r="BK88" s="8">
        <v>0.70767859754338702</v>
      </c>
      <c r="BL88" s="8">
        <v>0.4618878844480645</v>
      </c>
    </row>
    <row r="89" spans="1:64" x14ac:dyDescent="0.3">
      <c r="A89" s="7">
        <v>311212</v>
      </c>
      <c r="B89" s="7" t="s">
        <v>178</v>
      </c>
      <c r="C89" s="8">
        <f t="shared" si="18"/>
        <v>0</v>
      </c>
      <c r="D89" s="8">
        <f t="shared" si="19"/>
        <v>0</v>
      </c>
      <c r="E89" s="8">
        <f t="shared" si="20"/>
        <v>0</v>
      </c>
      <c r="F89" s="8">
        <f t="shared" si="21"/>
        <v>0</v>
      </c>
      <c r="G89" s="8">
        <f t="shared" si="22"/>
        <v>0</v>
      </c>
      <c r="H89" s="8">
        <f t="shared" si="23"/>
        <v>0</v>
      </c>
      <c r="I89" s="8">
        <f t="shared" si="24"/>
        <v>0</v>
      </c>
      <c r="J89" s="8">
        <f t="shared" si="25"/>
        <v>0</v>
      </c>
      <c r="K89" s="8">
        <f t="shared" si="26"/>
        <v>0</v>
      </c>
      <c r="L89" s="8">
        <f t="shared" si="27"/>
        <v>0</v>
      </c>
      <c r="M89" s="8">
        <f t="shared" si="28"/>
        <v>0</v>
      </c>
      <c r="N89" s="8">
        <f t="shared" si="29"/>
        <v>0</v>
      </c>
      <c r="O89" s="8">
        <f t="shared" si="30"/>
        <v>0</v>
      </c>
      <c r="P89" s="8">
        <f t="shared" si="31"/>
        <v>0</v>
      </c>
      <c r="Q89" s="8">
        <f t="shared" si="32"/>
        <v>0</v>
      </c>
      <c r="R89" s="8">
        <f t="shared" si="33"/>
        <v>1</v>
      </c>
      <c r="S89" s="8">
        <f t="shared" si="34"/>
        <v>0</v>
      </c>
      <c r="T89" s="8">
        <f t="shared" si="35"/>
        <v>0</v>
      </c>
      <c r="W89" s="7" t="s">
        <v>1392</v>
      </c>
      <c r="X89" s="7" t="s">
        <v>178</v>
      </c>
      <c r="Y89" s="8">
        <v>0</v>
      </c>
      <c r="Z89" s="8">
        <v>0</v>
      </c>
      <c r="AA89" s="8">
        <v>0</v>
      </c>
      <c r="AB89" s="8">
        <v>0</v>
      </c>
      <c r="AC89" s="8">
        <v>0</v>
      </c>
      <c r="AD89" s="8">
        <v>0</v>
      </c>
      <c r="AE89" s="8">
        <v>0</v>
      </c>
      <c r="AF89" s="8">
        <v>0</v>
      </c>
      <c r="AG89" s="8">
        <v>0</v>
      </c>
      <c r="AH89" s="8">
        <v>0</v>
      </c>
      <c r="AI89" s="8">
        <v>0</v>
      </c>
      <c r="AJ89" s="8">
        <v>0</v>
      </c>
      <c r="AK89" s="8">
        <v>0</v>
      </c>
      <c r="AL89" s="8">
        <v>0</v>
      </c>
      <c r="AM89" s="8">
        <v>0</v>
      </c>
      <c r="AN89" s="8">
        <v>1</v>
      </c>
      <c r="AO89" s="8">
        <v>0</v>
      </c>
      <c r="AP89" s="8">
        <v>0</v>
      </c>
      <c r="AS89" s="7">
        <v>311212</v>
      </c>
      <c r="AT89" s="7" t="s">
        <v>178</v>
      </c>
      <c r="AU89" s="8">
        <v>0</v>
      </c>
      <c r="AV89" s="8">
        <v>0</v>
      </c>
      <c r="AW89" s="8">
        <v>0</v>
      </c>
      <c r="AX89" s="8">
        <v>0</v>
      </c>
      <c r="AY89" s="8">
        <v>0</v>
      </c>
      <c r="AZ89" s="8">
        <v>0</v>
      </c>
      <c r="BA89" s="8">
        <v>0</v>
      </c>
      <c r="BB89" s="8">
        <v>0</v>
      </c>
      <c r="BC89" s="8">
        <v>0</v>
      </c>
      <c r="BD89" s="8">
        <v>0</v>
      </c>
      <c r="BE89" s="8">
        <v>0</v>
      </c>
      <c r="BF89" s="8">
        <v>0</v>
      </c>
      <c r="BG89" s="8">
        <v>0</v>
      </c>
      <c r="BH89" s="8">
        <v>0</v>
      </c>
      <c r="BI89" s="8">
        <v>0</v>
      </c>
      <c r="BJ89" s="8">
        <v>1</v>
      </c>
      <c r="BK89" s="8">
        <v>0</v>
      </c>
      <c r="BL89" s="8">
        <v>0</v>
      </c>
    </row>
    <row r="90" spans="1:64" x14ac:dyDescent="0.3">
      <c r="A90" s="7">
        <v>311213</v>
      </c>
      <c r="B90" s="7" t="s">
        <v>179</v>
      </c>
      <c r="C90" s="8">
        <f t="shared" si="18"/>
        <v>8.6819689170000002E-3</v>
      </c>
      <c r="D90" s="8">
        <f t="shared" si="19"/>
        <v>1.6845757067467742E-3</v>
      </c>
      <c r="E90" s="8">
        <f t="shared" si="20"/>
        <v>4.3104130784032248E-3</v>
      </c>
      <c r="F90" s="8">
        <f t="shared" si="21"/>
        <v>5.3931827224193547E-2</v>
      </c>
      <c r="G90" s="8">
        <f t="shared" si="22"/>
        <v>1.8724171213838712E-2</v>
      </c>
      <c r="H90" s="8">
        <f t="shared" si="23"/>
        <v>2.7735552856338708E-2</v>
      </c>
      <c r="I90" s="8">
        <f t="shared" si="24"/>
        <v>3.2463113415032253E-2</v>
      </c>
      <c r="J90" s="8">
        <f t="shared" si="25"/>
        <v>8.3673247864516128E-3</v>
      </c>
      <c r="K90" s="8">
        <f t="shared" si="26"/>
        <v>1.5270609608741936E-2</v>
      </c>
      <c r="L90" s="8">
        <f t="shared" si="27"/>
        <v>1.9154231303967744E-2</v>
      </c>
      <c r="M90" s="8">
        <f t="shared" si="28"/>
        <v>4.2138296944677417E-3</v>
      </c>
      <c r="N90" s="8">
        <f t="shared" si="29"/>
        <v>1.3184828559258066E-2</v>
      </c>
      <c r="O90" s="8">
        <f t="shared" si="30"/>
        <v>7.0218749926129025E-3</v>
      </c>
      <c r="P90" s="8">
        <f t="shared" si="31"/>
        <v>1.8779911712967744E-8</v>
      </c>
      <c r="Q90" s="8">
        <f t="shared" si="32"/>
        <v>2.1055489228838709E-3</v>
      </c>
      <c r="R90" s="8">
        <f t="shared" si="33"/>
        <v>1</v>
      </c>
      <c r="S90" s="8">
        <f t="shared" si="34"/>
        <v>0.13264961581048387</v>
      </c>
      <c r="T90" s="8">
        <f t="shared" si="35"/>
        <v>8.8359112326451619E-2</v>
      </c>
      <c r="W90" s="7" t="s">
        <v>1393</v>
      </c>
      <c r="X90" s="7" t="s">
        <v>179</v>
      </c>
      <c r="Y90" s="8">
        <v>0</v>
      </c>
      <c r="Z90" s="8">
        <v>0</v>
      </c>
      <c r="AA90" s="8">
        <v>0</v>
      </c>
      <c r="AB90" s="8">
        <v>0</v>
      </c>
      <c r="AC90" s="8">
        <v>0</v>
      </c>
      <c r="AD90" s="8">
        <v>0</v>
      </c>
      <c r="AE90" s="8">
        <v>0</v>
      </c>
      <c r="AF90" s="8">
        <v>0</v>
      </c>
      <c r="AG90" s="8">
        <v>0</v>
      </c>
      <c r="AH90" s="8">
        <v>0</v>
      </c>
      <c r="AI90" s="8">
        <v>0</v>
      </c>
      <c r="AJ90" s="8">
        <v>0</v>
      </c>
      <c r="AK90" s="8">
        <v>0</v>
      </c>
      <c r="AL90" s="8">
        <v>0</v>
      </c>
      <c r="AM90" s="8">
        <v>0</v>
      </c>
      <c r="AN90" s="8">
        <v>1</v>
      </c>
      <c r="AO90" s="8">
        <v>0</v>
      </c>
      <c r="AP90" s="8">
        <v>0</v>
      </c>
      <c r="AS90" s="7">
        <v>311213</v>
      </c>
      <c r="AT90" s="7" t="s">
        <v>179</v>
      </c>
      <c r="AU90" s="8">
        <v>8.6819689170000002E-3</v>
      </c>
      <c r="AV90" s="8">
        <v>1.6845757067467742E-3</v>
      </c>
      <c r="AW90" s="8">
        <v>4.3104130784032248E-3</v>
      </c>
      <c r="AX90" s="8">
        <v>5.3931827224193547E-2</v>
      </c>
      <c r="AY90" s="8">
        <v>1.8724171213838712E-2</v>
      </c>
      <c r="AZ90" s="8">
        <v>2.7735552856338708E-2</v>
      </c>
      <c r="BA90" s="8">
        <v>3.2463113415032253E-2</v>
      </c>
      <c r="BB90" s="8">
        <v>8.3673247864516128E-3</v>
      </c>
      <c r="BC90" s="8">
        <v>1.5270609608741936E-2</v>
      </c>
      <c r="BD90" s="8">
        <v>1.9154231303967744E-2</v>
      </c>
      <c r="BE90" s="8">
        <v>4.2138296944677417E-3</v>
      </c>
      <c r="BF90" s="8">
        <v>1.3184828559258066E-2</v>
      </c>
      <c r="BG90" s="8">
        <v>7.0218749926129025E-3</v>
      </c>
      <c r="BH90" s="8">
        <v>1.8779911712967744E-8</v>
      </c>
      <c r="BI90" s="8">
        <v>2.1055489228838709E-3</v>
      </c>
      <c r="BJ90" s="8">
        <v>1.0146769577020966</v>
      </c>
      <c r="BK90" s="8">
        <v>0.13264961581048387</v>
      </c>
      <c r="BL90" s="8">
        <v>8.8359112326451619E-2</v>
      </c>
    </row>
    <row r="91" spans="1:64" x14ac:dyDescent="0.3">
      <c r="A91" s="7">
        <v>311221</v>
      </c>
      <c r="B91" s="7" t="s">
        <v>180</v>
      </c>
      <c r="C91" s="8">
        <f t="shared" si="18"/>
        <v>0</v>
      </c>
      <c r="D91" s="8">
        <f t="shared" si="19"/>
        <v>0</v>
      </c>
      <c r="E91" s="8">
        <f t="shared" si="20"/>
        <v>0</v>
      </c>
      <c r="F91" s="8">
        <f t="shared" si="21"/>
        <v>0</v>
      </c>
      <c r="G91" s="8">
        <f t="shared" si="22"/>
        <v>0</v>
      </c>
      <c r="H91" s="8">
        <f t="shared" si="23"/>
        <v>0</v>
      </c>
      <c r="I91" s="8">
        <f t="shared" si="24"/>
        <v>0</v>
      </c>
      <c r="J91" s="8">
        <f t="shared" si="25"/>
        <v>0</v>
      </c>
      <c r="K91" s="8">
        <f t="shared" si="26"/>
        <v>0</v>
      </c>
      <c r="L91" s="8">
        <f t="shared" si="27"/>
        <v>0</v>
      </c>
      <c r="M91" s="8">
        <f t="shared" si="28"/>
        <v>0</v>
      </c>
      <c r="N91" s="8">
        <f t="shared" si="29"/>
        <v>0</v>
      </c>
      <c r="O91" s="8">
        <f t="shared" si="30"/>
        <v>0</v>
      </c>
      <c r="P91" s="8">
        <f t="shared" si="31"/>
        <v>0</v>
      </c>
      <c r="Q91" s="8">
        <f t="shared" si="32"/>
        <v>0</v>
      </c>
      <c r="R91" s="8">
        <f t="shared" si="33"/>
        <v>1</v>
      </c>
      <c r="S91" s="8">
        <f t="shared" si="34"/>
        <v>0</v>
      </c>
      <c r="T91" s="8">
        <f t="shared" si="35"/>
        <v>0</v>
      </c>
      <c r="W91" s="7" t="s">
        <v>1394</v>
      </c>
      <c r="X91" s="7" t="s">
        <v>180</v>
      </c>
      <c r="Y91" s="8">
        <v>0</v>
      </c>
      <c r="Z91" s="8">
        <v>0</v>
      </c>
      <c r="AA91" s="8">
        <v>0</v>
      </c>
      <c r="AB91" s="8">
        <v>0</v>
      </c>
      <c r="AC91" s="8">
        <v>0</v>
      </c>
      <c r="AD91" s="8">
        <v>0</v>
      </c>
      <c r="AE91" s="8">
        <v>0</v>
      </c>
      <c r="AF91" s="8">
        <v>0</v>
      </c>
      <c r="AG91" s="8">
        <v>0</v>
      </c>
      <c r="AH91" s="8">
        <v>0</v>
      </c>
      <c r="AI91" s="8">
        <v>0</v>
      </c>
      <c r="AJ91" s="8">
        <v>0</v>
      </c>
      <c r="AK91" s="8">
        <v>0</v>
      </c>
      <c r="AL91" s="8">
        <v>0</v>
      </c>
      <c r="AM91" s="8">
        <v>0</v>
      </c>
      <c r="AN91" s="8">
        <v>1</v>
      </c>
      <c r="AO91" s="8">
        <v>0</v>
      </c>
      <c r="AP91" s="8">
        <v>0</v>
      </c>
      <c r="AS91" s="7">
        <v>311221</v>
      </c>
      <c r="AT91" s="7" t="s">
        <v>180</v>
      </c>
      <c r="AU91" s="8">
        <v>0</v>
      </c>
      <c r="AV91" s="8">
        <v>0</v>
      </c>
      <c r="AW91" s="8">
        <v>0</v>
      </c>
      <c r="AX91" s="8">
        <v>0</v>
      </c>
      <c r="AY91" s="8">
        <v>0</v>
      </c>
      <c r="AZ91" s="8">
        <v>0</v>
      </c>
      <c r="BA91" s="8">
        <v>0</v>
      </c>
      <c r="BB91" s="8">
        <v>0</v>
      </c>
      <c r="BC91" s="8">
        <v>0</v>
      </c>
      <c r="BD91" s="8">
        <v>0</v>
      </c>
      <c r="BE91" s="8">
        <v>0</v>
      </c>
      <c r="BF91" s="8">
        <v>0</v>
      </c>
      <c r="BG91" s="8">
        <v>0</v>
      </c>
      <c r="BH91" s="8">
        <v>0</v>
      </c>
      <c r="BI91" s="8">
        <v>0</v>
      </c>
      <c r="BJ91" s="8">
        <v>1</v>
      </c>
      <c r="BK91" s="8">
        <v>0</v>
      </c>
      <c r="BL91" s="8">
        <v>0</v>
      </c>
    </row>
    <row r="92" spans="1:64" x14ac:dyDescent="0.3">
      <c r="A92" s="7">
        <v>311224</v>
      </c>
      <c r="B92" s="7" t="s">
        <v>181</v>
      </c>
      <c r="C92" s="8">
        <f t="shared" si="18"/>
        <v>8.8900923994516129E-3</v>
      </c>
      <c r="D92" s="8">
        <f t="shared" si="19"/>
        <v>1.9659350263854835E-3</v>
      </c>
      <c r="E92" s="8">
        <f t="shared" si="20"/>
        <v>5.5984607760354837E-3</v>
      </c>
      <c r="F92" s="8">
        <f t="shared" si="21"/>
        <v>0.1375320424146774</v>
      </c>
      <c r="G92" s="8">
        <f t="shared" si="22"/>
        <v>5.3557211519645168E-2</v>
      </c>
      <c r="H92" s="8">
        <f t="shared" si="23"/>
        <v>8.2225033044032253E-2</v>
      </c>
      <c r="I92" s="8">
        <f t="shared" si="24"/>
        <v>0.12942820704999999</v>
      </c>
      <c r="J92" s="8">
        <f t="shared" si="25"/>
        <v>4.2609635957129029E-2</v>
      </c>
      <c r="K92" s="8">
        <f t="shared" si="26"/>
        <v>8.4676663344080652E-2</v>
      </c>
      <c r="L92" s="8">
        <f t="shared" si="27"/>
        <v>2.1454744630870968E-2</v>
      </c>
      <c r="M92" s="8">
        <f t="shared" si="28"/>
        <v>6.0655832373596773E-3</v>
      </c>
      <c r="N92" s="8">
        <f t="shared" si="29"/>
        <v>2.2583645717935481E-2</v>
      </c>
      <c r="O92" s="8">
        <f t="shared" si="30"/>
        <v>8.1893900163387112E-3</v>
      </c>
      <c r="P92" s="8">
        <f t="shared" si="31"/>
        <v>1.0951385704854839E-8</v>
      </c>
      <c r="Q92" s="8">
        <f t="shared" si="32"/>
        <v>6.8832337603064511E-4</v>
      </c>
      <c r="R92" s="8">
        <f t="shared" si="33"/>
        <v>1</v>
      </c>
      <c r="S92" s="8">
        <f t="shared" si="34"/>
        <v>0.32170138375274193</v>
      </c>
      <c r="T92" s="8">
        <f t="shared" si="35"/>
        <v>0.3051016031254839</v>
      </c>
      <c r="W92" s="7" t="s">
        <v>1395</v>
      </c>
      <c r="X92" s="7" t="s">
        <v>181</v>
      </c>
      <c r="Y92" s="8">
        <v>0</v>
      </c>
      <c r="Z92" s="8">
        <v>0</v>
      </c>
      <c r="AA92" s="8">
        <v>0</v>
      </c>
      <c r="AB92" s="8">
        <v>0</v>
      </c>
      <c r="AC92" s="8">
        <v>0</v>
      </c>
      <c r="AD92" s="8">
        <v>0</v>
      </c>
      <c r="AE92" s="8">
        <v>0</v>
      </c>
      <c r="AF92" s="8">
        <v>0</v>
      </c>
      <c r="AG92" s="8">
        <v>0</v>
      </c>
      <c r="AH92" s="8">
        <v>0</v>
      </c>
      <c r="AI92" s="8">
        <v>0</v>
      </c>
      <c r="AJ92" s="8">
        <v>0</v>
      </c>
      <c r="AK92" s="8">
        <v>0</v>
      </c>
      <c r="AL92" s="8">
        <v>0</v>
      </c>
      <c r="AM92" s="8">
        <v>0</v>
      </c>
      <c r="AN92" s="8">
        <v>1</v>
      </c>
      <c r="AO92" s="8">
        <v>0</v>
      </c>
      <c r="AP92" s="8">
        <v>0</v>
      </c>
      <c r="AS92" s="7">
        <v>311224</v>
      </c>
      <c r="AT92" s="7" t="s">
        <v>181</v>
      </c>
      <c r="AU92" s="8">
        <v>8.8900923994516129E-3</v>
      </c>
      <c r="AV92" s="8">
        <v>1.9659350263854835E-3</v>
      </c>
      <c r="AW92" s="8">
        <v>5.5984607760354837E-3</v>
      </c>
      <c r="AX92" s="8">
        <v>0.1375320424146774</v>
      </c>
      <c r="AY92" s="8">
        <v>5.3557211519645168E-2</v>
      </c>
      <c r="AZ92" s="8">
        <v>8.2225033044032253E-2</v>
      </c>
      <c r="BA92" s="8">
        <v>0.12942820704999999</v>
      </c>
      <c r="BB92" s="8">
        <v>4.2609635957129029E-2</v>
      </c>
      <c r="BC92" s="8">
        <v>8.4676663344080652E-2</v>
      </c>
      <c r="BD92" s="8">
        <v>2.1454744630870968E-2</v>
      </c>
      <c r="BE92" s="8">
        <v>6.0655832373596773E-3</v>
      </c>
      <c r="BF92" s="8">
        <v>2.2583645717935481E-2</v>
      </c>
      <c r="BG92" s="8">
        <v>8.1893900163387112E-3</v>
      </c>
      <c r="BH92" s="8">
        <v>1.0951385704854839E-8</v>
      </c>
      <c r="BI92" s="8">
        <v>6.8832337603064511E-4</v>
      </c>
      <c r="BJ92" s="8">
        <v>1.0164544882017741</v>
      </c>
      <c r="BK92" s="8">
        <v>0.32170138375274193</v>
      </c>
      <c r="BL92" s="8">
        <v>0.3051016031254839</v>
      </c>
    </row>
    <row r="93" spans="1:64" x14ac:dyDescent="0.3">
      <c r="A93" s="7">
        <v>311225</v>
      </c>
      <c r="B93" s="7" t="s">
        <v>182</v>
      </c>
      <c r="C93" s="8">
        <f t="shared" si="18"/>
        <v>9.3873367509032263E-3</v>
      </c>
      <c r="D93" s="8">
        <f t="shared" si="19"/>
        <v>2.2026476100403224E-3</v>
      </c>
      <c r="E93" s="8">
        <f t="shared" si="20"/>
        <v>5.5866391276290315E-3</v>
      </c>
      <c r="F93" s="8">
        <f t="shared" si="21"/>
        <v>7.2342147136935472E-2</v>
      </c>
      <c r="G93" s="8">
        <f t="shared" si="22"/>
        <v>3.2904957178000002E-2</v>
      </c>
      <c r="H93" s="8">
        <f t="shared" si="23"/>
        <v>5.1700220969258068E-2</v>
      </c>
      <c r="I93" s="8">
        <f t="shared" si="24"/>
        <v>6.386284471064517E-2</v>
      </c>
      <c r="J93" s="8">
        <f t="shared" si="25"/>
        <v>2.3892824734822581E-2</v>
      </c>
      <c r="K93" s="8">
        <f t="shared" si="26"/>
        <v>4.6452347627306448E-2</v>
      </c>
      <c r="L93" s="8">
        <f t="shared" si="27"/>
        <v>2.1327524747306453E-2</v>
      </c>
      <c r="M93" s="8">
        <f t="shared" si="28"/>
        <v>6.2898672981129035E-3</v>
      </c>
      <c r="N93" s="8">
        <f t="shared" si="29"/>
        <v>2.1636283261677419E-2</v>
      </c>
      <c r="O93" s="8">
        <f t="shared" si="30"/>
        <v>8.3882307101129025E-3</v>
      </c>
      <c r="P93" s="8">
        <f t="shared" si="31"/>
        <v>1.8691818474564517E-8</v>
      </c>
      <c r="Q93" s="8">
        <f t="shared" si="32"/>
        <v>1.2984191314306451E-3</v>
      </c>
      <c r="R93" s="8">
        <f t="shared" si="33"/>
        <v>1</v>
      </c>
      <c r="S93" s="8">
        <f t="shared" si="34"/>
        <v>0.2053344220582258</v>
      </c>
      <c r="T93" s="8">
        <f t="shared" si="35"/>
        <v>0.18259511384677418</v>
      </c>
      <c r="W93" s="7" t="s">
        <v>1396</v>
      </c>
      <c r="X93" s="7" t="s">
        <v>182</v>
      </c>
      <c r="Y93" s="8">
        <v>0</v>
      </c>
      <c r="Z93" s="8">
        <v>0</v>
      </c>
      <c r="AA93" s="8">
        <v>0</v>
      </c>
      <c r="AB93" s="8">
        <v>0</v>
      </c>
      <c r="AC93" s="8">
        <v>0</v>
      </c>
      <c r="AD93" s="8">
        <v>0</v>
      </c>
      <c r="AE93" s="8">
        <v>0</v>
      </c>
      <c r="AF93" s="8">
        <v>0</v>
      </c>
      <c r="AG93" s="8">
        <v>0</v>
      </c>
      <c r="AH93" s="8">
        <v>0</v>
      </c>
      <c r="AI93" s="8">
        <v>0</v>
      </c>
      <c r="AJ93" s="8">
        <v>0</v>
      </c>
      <c r="AK93" s="8">
        <v>0</v>
      </c>
      <c r="AL93" s="8">
        <v>0</v>
      </c>
      <c r="AM93" s="8">
        <v>0</v>
      </c>
      <c r="AN93" s="8">
        <v>1</v>
      </c>
      <c r="AO93" s="8">
        <v>0</v>
      </c>
      <c r="AP93" s="8">
        <v>0</v>
      </c>
      <c r="AS93" s="7">
        <v>311225</v>
      </c>
      <c r="AT93" s="7" t="s">
        <v>182</v>
      </c>
      <c r="AU93" s="8">
        <v>9.3873367509032263E-3</v>
      </c>
      <c r="AV93" s="8">
        <v>2.2026476100403224E-3</v>
      </c>
      <c r="AW93" s="8">
        <v>5.5866391276290315E-3</v>
      </c>
      <c r="AX93" s="8">
        <v>7.2342147136935472E-2</v>
      </c>
      <c r="AY93" s="8">
        <v>3.2904957178000002E-2</v>
      </c>
      <c r="AZ93" s="8">
        <v>5.1700220969258068E-2</v>
      </c>
      <c r="BA93" s="8">
        <v>6.386284471064517E-2</v>
      </c>
      <c r="BB93" s="8">
        <v>2.3892824734822581E-2</v>
      </c>
      <c r="BC93" s="8">
        <v>4.6452347627306448E-2</v>
      </c>
      <c r="BD93" s="8">
        <v>2.1327524747306453E-2</v>
      </c>
      <c r="BE93" s="8">
        <v>6.2898672981129035E-3</v>
      </c>
      <c r="BF93" s="8">
        <v>2.1636283261677419E-2</v>
      </c>
      <c r="BG93" s="8">
        <v>8.3882307101129025E-3</v>
      </c>
      <c r="BH93" s="8">
        <v>1.8691818474564517E-8</v>
      </c>
      <c r="BI93" s="8">
        <v>1.2984191314306451E-3</v>
      </c>
      <c r="BJ93" s="8">
        <v>1.0171766234885484</v>
      </c>
      <c r="BK93" s="8">
        <v>0.2053344220582258</v>
      </c>
      <c r="BL93" s="8">
        <v>0.18259511384677418</v>
      </c>
    </row>
    <row r="94" spans="1:64" x14ac:dyDescent="0.3">
      <c r="A94" s="7">
        <v>311230</v>
      </c>
      <c r="B94" s="7" t="s">
        <v>183</v>
      </c>
      <c r="C94" s="8">
        <f t="shared" si="18"/>
        <v>1.2667518033838709E-2</v>
      </c>
      <c r="D94" s="8">
        <f t="shared" si="19"/>
        <v>3.6628607462693549E-3</v>
      </c>
      <c r="E94" s="8">
        <f t="shared" si="20"/>
        <v>2.1816054784354843E-2</v>
      </c>
      <c r="F94" s="8">
        <f t="shared" si="21"/>
        <v>3.7724053167064515E-2</v>
      </c>
      <c r="G94" s="8">
        <f t="shared" si="22"/>
        <v>1.5816260879333872E-2</v>
      </c>
      <c r="H94" s="8">
        <f t="shared" si="23"/>
        <v>6.5615551929548377E-2</v>
      </c>
      <c r="I94" s="8">
        <f t="shared" si="24"/>
        <v>2.855829436827419E-2</v>
      </c>
      <c r="J94" s="8">
        <f t="shared" si="25"/>
        <v>9.8715121080629048E-3</v>
      </c>
      <c r="K94" s="8">
        <f t="shared" si="26"/>
        <v>4.0876312461161295E-2</v>
      </c>
      <c r="L94" s="8">
        <f t="shared" si="27"/>
        <v>1.5943942485580644E-2</v>
      </c>
      <c r="M94" s="8">
        <f t="shared" si="28"/>
        <v>5.1029638384161285E-3</v>
      </c>
      <c r="N94" s="8">
        <f t="shared" si="29"/>
        <v>3.6146628239370968E-2</v>
      </c>
      <c r="O94" s="8">
        <f t="shared" si="30"/>
        <v>3.897703763854838E-2</v>
      </c>
      <c r="P94" s="8">
        <f t="shared" si="31"/>
        <v>1.2006220926479033E-7</v>
      </c>
      <c r="Q94" s="8">
        <f t="shared" si="32"/>
        <v>1.2611826917322582E-2</v>
      </c>
      <c r="R94" s="8">
        <f t="shared" si="33"/>
        <v>1</v>
      </c>
      <c r="S94" s="8">
        <f t="shared" si="34"/>
        <v>0.21593005952419356</v>
      </c>
      <c r="T94" s="8">
        <f t="shared" si="35"/>
        <v>0.17608031248580644</v>
      </c>
      <c r="W94" s="7" t="s">
        <v>1397</v>
      </c>
      <c r="X94" s="7" t="s">
        <v>183</v>
      </c>
      <c r="Y94" s="8">
        <v>0</v>
      </c>
      <c r="Z94" s="8">
        <v>0</v>
      </c>
      <c r="AA94" s="8">
        <v>0</v>
      </c>
      <c r="AB94" s="8">
        <v>0</v>
      </c>
      <c r="AC94" s="8">
        <v>0</v>
      </c>
      <c r="AD94" s="8">
        <v>0</v>
      </c>
      <c r="AE94" s="8">
        <v>0</v>
      </c>
      <c r="AF94" s="8">
        <v>0</v>
      </c>
      <c r="AG94" s="8">
        <v>0</v>
      </c>
      <c r="AH94" s="8">
        <v>0</v>
      </c>
      <c r="AI94" s="8">
        <v>0</v>
      </c>
      <c r="AJ94" s="8">
        <v>0</v>
      </c>
      <c r="AK94" s="8">
        <v>0</v>
      </c>
      <c r="AL94" s="8">
        <v>0</v>
      </c>
      <c r="AM94" s="8">
        <v>0</v>
      </c>
      <c r="AN94" s="8">
        <v>1</v>
      </c>
      <c r="AO94" s="8">
        <v>0</v>
      </c>
      <c r="AP94" s="8">
        <v>0</v>
      </c>
      <c r="AS94" s="7">
        <v>311230</v>
      </c>
      <c r="AT94" s="7" t="s">
        <v>183</v>
      </c>
      <c r="AU94" s="8">
        <v>1.2667518033838709E-2</v>
      </c>
      <c r="AV94" s="8">
        <v>3.6628607462693549E-3</v>
      </c>
      <c r="AW94" s="8">
        <v>2.1816054784354843E-2</v>
      </c>
      <c r="AX94" s="8">
        <v>3.7724053167064515E-2</v>
      </c>
      <c r="AY94" s="8">
        <v>1.5816260879333872E-2</v>
      </c>
      <c r="AZ94" s="8">
        <v>6.5615551929548377E-2</v>
      </c>
      <c r="BA94" s="8">
        <v>2.855829436827419E-2</v>
      </c>
      <c r="BB94" s="8">
        <v>9.8715121080629048E-3</v>
      </c>
      <c r="BC94" s="8">
        <v>4.0876312461161295E-2</v>
      </c>
      <c r="BD94" s="8">
        <v>1.5943942485580644E-2</v>
      </c>
      <c r="BE94" s="8">
        <v>5.1029638384161285E-3</v>
      </c>
      <c r="BF94" s="8">
        <v>3.6146628239370968E-2</v>
      </c>
      <c r="BG94" s="8">
        <v>3.897703763854838E-2</v>
      </c>
      <c r="BH94" s="8">
        <v>1.2006220926479033E-7</v>
      </c>
      <c r="BI94" s="8">
        <v>1.2611826917322582E-2</v>
      </c>
      <c r="BJ94" s="8">
        <v>1.0381464335645161</v>
      </c>
      <c r="BK94" s="8">
        <v>0.21593005952419356</v>
      </c>
      <c r="BL94" s="8">
        <v>0.17608031248580644</v>
      </c>
    </row>
    <row r="95" spans="1:64" x14ac:dyDescent="0.3">
      <c r="A95" s="7">
        <v>311313</v>
      </c>
      <c r="B95" s="7" t="s">
        <v>184</v>
      </c>
      <c r="C95" s="8">
        <f t="shared" si="18"/>
        <v>0</v>
      </c>
      <c r="D95" s="8">
        <f t="shared" si="19"/>
        <v>0</v>
      </c>
      <c r="E95" s="8">
        <f t="shared" si="20"/>
        <v>0</v>
      </c>
      <c r="F95" s="8">
        <f t="shared" si="21"/>
        <v>0</v>
      </c>
      <c r="G95" s="8">
        <f t="shared" si="22"/>
        <v>0</v>
      </c>
      <c r="H95" s="8">
        <f t="shared" si="23"/>
        <v>0</v>
      </c>
      <c r="I95" s="8">
        <f t="shared" si="24"/>
        <v>0</v>
      </c>
      <c r="J95" s="8">
        <f t="shared" si="25"/>
        <v>0</v>
      </c>
      <c r="K95" s="8">
        <f t="shared" si="26"/>
        <v>0</v>
      </c>
      <c r="L95" s="8">
        <f t="shared" si="27"/>
        <v>0</v>
      </c>
      <c r="M95" s="8">
        <f t="shared" si="28"/>
        <v>0</v>
      </c>
      <c r="N95" s="8">
        <f t="shared" si="29"/>
        <v>0</v>
      </c>
      <c r="O95" s="8">
        <f t="shared" si="30"/>
        <v>0</v>
      </c>
      <c r="P95" s="8">
        <f t="shared" si="31"/>
        <v>0</v>
      </c>
      <c r="Q95" s="8">
        <f t="shared" si="32"/>
        <v>0</v>
      </c>
      <c r="R95" s="8">
        <f t="shared" si="33"/>
        <v>1</v>
      </c>
      <c r="S95" s="8">
        <f t="shared" si="34"/>
        <v>0</v>
      </c>
      <c r="T95" s="8">
        <f t="shared" si="35"/>
        <v>0</v>
      </c>
      <c r="W95" s="7" t="s">
        <v>1398</v>
      </c>
      <c r="X95" s="7" t="s">
        <v>184</v>
      </c>
      <c r="Y95" s="8">
        <v>0</v>
      </c>
      <c r="Z95" s="8">
        <v>0</v>
      </c>
      <c r="AA95" s="8">
        <v>0</v>
      </c>
      <c r="AB95" s="8">
        <v>0</v>
      </c>
      <c r="AC95" s="8">
        <v>0</v>
      </c>
      <c r="AD95" s="8">
        <v>0</v>
      </c>
      <c r="AE95" s="8">
        <v>0</v>
      </c>
      <c r="AF95" s="8">
        <v>0</v>
      </c>
      <c r="AG95" s="8">
        <v>0</v>
      </c>
      <c r="AH95" s="8">
        <v>0</v>
      </c>
      <c r="AI95" s="8">
        <v>0</v>
      </c>
      <c r="AJ95" s="8">
        <v>0</v>
      </c>
      <c r="AK95" s="8">
        <v>0</v>
      </c>
      <c r="AL95" s="8">
        <v>0</v>
      </c>
      <c r="AM95" s="8">
        <v>0</v>
      </c>
      <c r="AN95" s="8">
        <v>1</v>
      </c>
      <c r="AO95" s="8">
        <v>0</v>
      </c>
      <c r="AP95" s="8">
        <v>0</v>
      </c>
      <c r="AS95" s="7">
        <v>311313</v>
      </c>
      <c r="AT95" s="7" t="s">
        <v>184</v>
      </c>
      <c r="AU95" s="8">
        <v>0</v>
      </c>
      <c r="AV95" s="8">
        <v>0</v>
      </c>
      <c r="AW95" s="8">
        <v>0</v>
      </c>
      <c r="AX95" s="8">
        <v>0</v>
      </c>
      <c r="AY95" s="8">
        <v>0</v>
      </c>
      <c r="AZ95" s="8">
        <v>0</v>
      </c>
      <c r="BA95" s="8">
        <v>0</v>
      </c>
      <c r="BB95" s="8">
        <v>0</v>
      </c>
      <c r="BC95" s="8">
        <v>0</v>
      </c>
      <c r="BD95" s="8">
        <v>0</v>
      </c>
      <c r="BE95" s="8">
        <v>0</v>
      </c>
      <c r="BF95" s="8">
        <v>0</v>
      </c>
      <c r="BG95" s="8">
        <v>0</v>
      </c>
      <c r="BH95" s="8">
        <v>0</v>
      </c>
      <c r="BI95" s="8">
        <v>0</v>
      </c>
      <c r="BJ95" s="8">
        <v>1</v>
      </c>
      <c r="BK95" s="8">
        <v>0</v>
      </c>
      <c r="BL95" s="8">
        <v>0</v>
      </c>
    </row>
    <row r="96" spans="1:64" x14ac:dyDescent="0.3">
      <c r="A96" s="7">
        <v>311314</v>
      </c>
      <c r="B96" s="7" t="s">
        <v>185</v>
      </c>
      <c r="C96" s="8">
        <f t="shared" si="18"/>
        <v>8.9747818171451617E-3</v>
      </c>
      <c r="D96" s="8">
        <f t="shared" si="19"/>
        <v>2.7035332958693548E-3</v>
      </c>
      <c r="E96" s="8">
        <f t="shared" si="20"/>
        <v>1.088989915596774E-2</v>
      </c>
      <c r="F96" s="8">
        <f t="shared" si="21"/>
        <v>2.3434920302919354E-2</v>
      </c>
      <c r="G96" s="8">
        <f t="shared" si="22"/>
        <v>8.8157530681451605E-3</v>
      </c>
      <c r="H96" s="8">
        <f t="shared" si="23"/>
        <v>2.5294511359661289E-2</v>
      </c>
      <c r="I96" s="8">
        <f t="shared" si="24"/>
        <v>2.163382134717742E-2</v>
      </c>
      <c r="J96" s="8">
        <f t="shared" si="25"/>
        <v>6.9873746528483867E-3</v>
      </c>
      <c r="K96" s="8">
        <f t="shared" si="26"/>
        <v>2.1059652195096774E-2</v>
      </c>
      <c r="L96" s="8">
        <f t="shared" si="27"/>
        <v>1.4717265258032257E-2</v>
      </c>
      <c r="M96" s="8">
        <f t="shared" si="28"/>
        <v>4.5429634453145159E-3</v>
      </c>
      <c r="N96" s="8">
        <f t="shared" si="29"/>
        <v>2.1616158471064514E-2</v>
      </c>
      <c r="O96" s="8">
        <f t="shared" si="30"/>
        <v>1.5939266195999998E-2</v>
      </c>
      <c r="P96" s="8">
        <f t="shared" si="31"/>
        <v>9.5371817061499992E-8</v>
      </c>
      <c r="Q96" s="8">
        <f t="shared" si="32"/>
        <v>6.7363355876129032E-3</v>
      </c>
      <c r="R96" s="8">
        <f t="shared" si="33"/>
        <v>1</v>
      </c>
      <c r="S96" s="8">
        <f t="shared" si="34"/>
        <v>0.1059322815048387</v>
      </c>
      <c r="T96" s="8">
        <f t="shared" si="35"/>
        <v>9.8067944969354837E-2</v>
      </c>
      <c r="W96" s="7" t="s">
        <v>1399</v>
      </c>
      <c r="X96" s="7" t="s">
        <v>185</v>
      </c>
      <c r="Y96" s="8">
        <v>0</v>
      </c>
      <c r="Z96" s="8">
        <v>0</v>
      </c>
      <c r="AA96" s="8">
        <v>0</v>
      </c>
      <c r="AB96" s="8">
        <v>0</v>
      </c>
      <c r="AC96" s="8">
        <v>0</v>
      </c>
      <c r="AD96" s="8">
        <v>0</v>
      </c>
      <c r="AE96" s="8">
        <v>0</v>
      </c>
      <c r="AF96" s="8">
        <v>0</v>
      </c>
      <c r="AG96" s="8">
        <v>0</v>
      </c>
      <c r="AH96" s="8">
        <v>0</v>
      </c>
      <c r="AI96" s="8">
        <v>0</v>
      </c>
      <c r="AJ96" s="8">
        <v>0</v>
      </c>
      <c r="AK96" s="8">
        <v>0</v>
      </c>
      <c r="AL96" s="8">
        <v>0</v>
      </c>
      <c r="AM96" s="8">
        <v>0</v>
      </c>
      <c r="AN96" s="8">
        <v>1</v>
      </c>
      <c r="AO96" s="8">
        <v>0</v>
      </c>
      <c r="AP96" s="8">
        <v>0</v>
      </c>
      <c r="AS96" s="7">
        <v>311314</v>
      </c>
      <c r="AT96" s="7" t="s">
        <v>185</v>
      </c>
      <c r="AU96" s="8">
        <v>8.9747818171451617E-3</v>
      </c>
      <c r="AV96" s="8">
        <v>2.7035332958693548E-3</v>
      </c>
      <c r="AW96" s="8">
        <v>1.088989915596774E-2</v>
      </c>
      <c r="AX96" s="8">
        <v>2.3434920302919354E-2</v>
      </c>
      <c r="AY96" s="8">
        <v>8.8157530681451605E-3</v>
      </c>
      <c r="AZ96" s="8">
        <v>2.5294511359661289E-2</v>
      </c>
      <c r="BA96" s="8">
        <v>2.163382134717742E-2</v>
      </c>
      <c r="BB96" s="8">
        <v>6.9873746528483867E-3</v>
      </c>
      <c r="BC96" s="8">
        <v>2.1059652195096774E-2</v>
      </c>
      <c r="BD96" s="8">
        <v>1.4717265258032257E-2</v>
      </c>
      <c r="BE96" s="8">
        <v>4.5429634453145159E-3</v>
      </c>
      <c r="BF96" s="8">
        <v>2.1616158471064514E-2</v>
      </c>
      <c r="BG96" s="8">
        <v>1.5939266195999998E-2</v>
      </c>
      <c r="BH96" s="8">
        <v>9.5371817061499992E-8</v>
      </c>
      <c r="BI96" s="8">
        <v>6.7363355876129032E-3</v>
      </c>
      <c r="BJ96" s="8">
        <v>1.0225682142690322</v>
      </c>
      <c r="BK96" s="8">
        <v>0.1059322815048387</v>
      </c>
      <c r="BL96" s="8">
        <v>9.8067944969354837E-2</v>
      </c>
    </row>
    <row r="97" spans="1:64" x14ac:dyDescent="0.3">
      <c r="A97" s="7">
        <v>311340</v>
      </c>
      <c r="B97" s="7" t="s">
        <v>186</v>
      </c>
      <c r="C97" s="8">
        <f t="shared" si="18"/>
        <v>6.8406918766845182E-2</v>
      </c>
      <c r="D97" s="8">
        <f t="shared" si="19"/>
        <v>1.7455103194451614E-2</v>
      </c>
      <c r="E97" s="8">
        <f t="shared" si="20"/>
        <v>7.722524999014839E-2</v>
      </c>
      <c r="F97" s="8">
        <f t="shared" si="21"/>
        <v>0.10692856438853711</v>
      </c>
      <c r="G97" s="8">
        <f t="shared" si="22"/>
        <v>3.7297436040104992E-2</v>
      </c>
      <c r="H97" s="8">
        <f t="shared" si="23"/>
        <v>0.10636753014135483</v>
      </c>
      <c r="I97" s="8">
        <f t="shared" si="24"/>
        <v>0.15171863129116131</v>
      </c>
      <c r="J97" s="8">
        <f t="shared" si="25"/>
        <v>4.3006444007970962E-2</v>
      </c>
      <c r="K97" s="8">
        <f t="shared" si="26"/>
        <v>0.13651867314648389</v>
      </c>
      <c r="L97" s="8">
        <f t="shared" si="27"/>
        <v>0.10847181654332259</v>
      </c>
      <c r="M97" s="8">
        <f t="shared" si="28"/>
        <v>2.8960547376593548E-2</v>
      </c>
      <c r="N97" s="8">
        <f t="shared" si="29"/>
        <v>0.15504113754667742</v>
      </c>
      <c r="O97" s="8">
        <f t="shared" si="30"/>
        <v>0.15453728812395162</v>
      </c>
      <c r="P97" s="8">
        <f t="shared" si="31"/>
        <v>3.3078056866048065E-6</v>
      </c>
      <c r="Q97" s="8">
        <f t="shared" si="32"/>
        <v>6.5391105500193517E-2</v>
      </c>
      <c r="R97" s="8">
        <f t="shared" si="33"/>
        <v>1</v>
      </c>
      <c r="S97" s="8">
        <f t="shared" si="34"/>
        <v>0.71833546605403231</v>
      </c>
      <c r="T97" s="8">
        <f t="shared" si="35"/>
        <v>0.79898568392935498</v>
      </c>
      <c r="W97" s="7" t="s">
        <v>1400</v>
      </c>
      <c r="X97" s="7" t="s">
        <v>186</v>
      </c>
      <c r="Y97" s="8">
        <v>0</v>
      </c>
      <c r="Z97" s="8">
        <v>0</v>
      </c>
      <c r="AA97" s="8">
        <v>0</v>
      </c>
      <c r="AB97" s="8">
        <v>0</v>
      </c>
      <c r="AC97" s="8">
        <v>0</v>
      </c>
      <c r="AD97" s="8">
        <v>0</v>
      </c>
      <c r="AE97" s="8">
        <v>0</v>
      </c>
      <c r="AF97" s="8">
        <v>0</v>
      </c>
      <c r="AG97" s="8">
        <v>0</v>
      </c>
      <c r="AH97" s="8">
        <v>0</v>
      </c>
      <c r="AI97" s="8">
        <v>0</v>
      </c>
      <c r="AJ97" s="8">
        <v>0</v>
      </c>
      <c r="AK97" s="8">
        <v>0</v>
      </c>
      <c r="AL97" s="8">
        <v>0</v>
      </c>
      <c r="AM97" s="8">
        <v>0</v>
      </c>
      <c r="AN97" s="8">
        <v>1</v>
      </c>
      <c r="AO97" s="8">
        <v>0</v>
      </c>
      <c r="AP97" s="8">
        <v>0</v>
      </c>
      <c r="AS97" s="7">
        <v>311340</v>
      </c>
      <c r="AT97" s="7" t="s">
        <v>186</v>
      </c>
      <c r="AU97" s="8">
        <v>6.8406918766845182E-2</v>
      </c>
      <c r="AV97" s="8">
        <v>1.7455103194451614E-2</v>
      </c>
      <c r="AW97" s="8">
        <v>7.722524999014839E-2</v>
      </c>
      <c r="AX97" s="8">
        <v>0.10692856438853711</v>
      </c>
      <c r="AY97" s="8">
        <v>3.7297436040104992E-2</v>
      </c>
      <c r="AZ97" s="8">
        <v>0.10636753014135483</v>
      </c>
      <c r="BA97" s="8">
        <v>0.15171863129116131</v>
      </c>
      <c r="BB97" s="8">
        <v>4.3006444007970962E-2</v>
      </c>
      <c r="BC97" s="8">
        <v>0.13651867314648389</v>
      </c>
      <c r="BD97" s="8">
        <v>0.10847181654332259</v>
      </c>
      <c r="BE97" s="8">
        <v>2.8960547376593548E-2</v>
      </c>
      <c r="BF97" s="8">
        <v>0.15504113754667742</v>
      </c>
      <c r="BG97" s="8">
        <v>0.15453728812395162</v>
      </c>
      <c r="BH97" s="8">
        <v>3.3078056866048065E-6</v>
      </c>
      <c r="BI97" s="8">
        <v>6.5391105500193517E-2</v>
      </c>
      <c r="BJ97" s="8">
        <v>1.1630872719516123</v>
      </c>
      <c r="BK97" s="8">
        <v>0.71833546605403231</v>
      </c>
      <c r="BL97" s="8">
        <v>0.79898568392935498</v>
      </c>
    </row>
    <row r="98" spans="1:64" x14ac:dyDescent="0.3">
      <c r="A98" s="7">
        <v>311351</v>
      </c>
      <c r="B98" s="7" t="s">
        <v>187</v>
      </c>
      <c r="C98" s="8">
        <f t="shared" si="18"/>
        <v>5.4781578554716132E-2</v>
      </c>
      <c r="D98" s="8">
        <f t="shared" si="19"/>
        <v>1.4787242388974194E-2</v>
      </c>
      <c r="E98" s="8">
        <f t="shared" si="20"/>
        <v>6.0769242588508063E-2</v>
      </c>
      <c r="F98" s="8">
        <f t="shared" si="21"/>
        <v>5.2936758712045159E-2</v>
      </c>
      <c r="G98" s="8">
        <f t="shared" si="22"/>
        <v>1.8902964948128549E-2</v>
      </c>
      <c r="H98" s="8">
        <f t="shared" si="23"/>
        <v>5.6115836031258075E-2</v>
      </c>
      <c r="I98" s="8">
        <f t="shared" si="24"/>
        <v>0.121545304807871</v>
      </c>
      <c r="J98" s="8">
        <f t="shared" si="25"/>
        <v>3.6418144483167741E-2</v>
      </c>
      <c r="K98" s="8">
        <f t="shared" si="26"/>
        <v>0.11181808711495161</v>
      </c>
      <c r="L98" s="8">
        <f t="shared" si="27"/>
        <v>8.7576279680193547E-2</v>
      </c>
      <c r="M98" s="8">
        <f t="shared" si="28"/>
        <v>2.462674405635E-2</v>
      </c>
      <c r="N98" s="8">
        <f t="shared" si="29"/>
        <v>0.12096053922259678</v>
      </c>
      <c r="O98" s="8">
        <f t="shared" si="30"/>
        <v>0.11155715257591933</v>
      </c>
      <c r="P98" s="8">
        <f t="shared" si="31"/>
        <v>3.2038884398953228E-6</v>
      </c>
      <c r="Q98" s="8">
        <f t="shared" si="32"/>
        <v>4.7144749378209706E-2</v>
      </c>
      <c r="R98" s="8">
        <f t="shared" si="33"/>
        <v>1</v>
      </c>
      <c r="S98" s="8">
        <f t="shared" si="34"/>
        <v>0.46666523711129027</v>
      </c>
      <c r="T98" s="8">
        <f t="shared" si="35"/>
        <v>0.60849121382564508</v>
      </c>
      <c r="W98" s="7" t="s">
        <v>1401</v>
      </c>
      <c r="X98" s="7" t="s">
        <v>187</v>
      </c>
      <c r="Y98" s="8">
        <v>0</v>
      </c>
      <c r="Z98" s="8">
        <v>0</v>
      </c>
      <c r="AA98" s="8">
        <v>0</v>
      </c>
      <c r="AB98" s="8">
        <v>0</v>
      </c>
      <c r="AC98" s="8">
        <v>0</v>
      </c>
      <c r="AD98" s="8">
        <v>0</v>
      </c>
      <c r="AE98" s="8">
        <v>0</v>
      </c>
      <c r="AF98" s="8">
        <v>0</v>
      </c>
      <c r="AG98" s="8">
        <v>0</v>
      </c>
      <c r="AH98" s="8">
        <v>0</v>
      </c>
      <c r="AI98" s="8">
        <v>0</v>
      </c>
      <c r="AJ98" s="8">
        <v>0</v>
      </c>
      <c r="AK98" s="8">
        <v>0</v>
      </c>
      <c r="AL98" s="8">
        <v>0</v>
      </c>
      <c r="AM98" s="8">
        <v>0</v>
      </c>
      <c r="AN98" s="8">
        <v>1</v>
      </c>
      <c r="AO98" s="8">
        <v>0</v>
      </c>
      <c r="AP98" s="8">
        <v>0</v>
      </c>
      <c r="AS98" s="7">
        <v>311351</v>
      </c>
      <c r="AT98" s="7" t="s">
        <v>187</v>
      </c>
      <c r="AU98" s="8">
        <v>5.4781578554716132E-2</v>
      </c>
      <c r="AV98" s="8">
        <v>1.4787242388974194E-2</v>
      </c>
      <c r="AW98" s="8">
        <v>6.0769242588508063E-2</v>
      </c>
      <c r="AX98" s="8">
        <v>5.2936758712045159E-2</v>
      </c>
      <c r="AY98" s="8">
        <v>1.8902964948128549E-2</v>
      </c>
      <c r="AZ98" s="8">
        <v>5.6115836031258075E-2</v>
      </c>
      <c r="BA98" s="8">
        <v>0.121545304807871</v>
      </c>
      <c r="BB98" s="8">
        <v>3.6418144483167741E-2</v>
      </c>
      <c r="BC98" s="8">
        <v>0.11181808711495161</v>
      </c>
      <c r="BD98" s="8">
        <v>8.7576279680193547E-2</v>
      </c>
      <c r="BE98" s="8">
        <v>2.462674405635E-2</v>
      </c>
      <c r="BF98" s="8">
        <v>0.12096053922259678</v>
      </c>
      <c r="BG98" s="8">
        <v>0.11155715257591933</v>
      </c>
      <c r="BH98" s="8">
        <v>3.2038884398953228E-6</v>
      </c>
      <c r="BI98" s="8">
        <v>4.7144749378209706E-2</v>
      </c>
      <c r="BJ98" s="8">
        <v>1.1303380635322582</v>
      </c>
      <c r="BK98" s="8">
        <v>0.46666523711129027</v>
      </c>
      <c r="BL98" s="8">
        <v>0.60849121382564508</v>
      </c>
    </row>
    <row r="99" spans="1:64" x14ac:dyDescent="0.3">
      <c r="A99" s="7">
        <v>311352</v>
      </c>
      <c r="B99" s="7" t="s">
        <v>188</v>
      </c>
      <c r="C99" s="8">
        <f t="shared" si="18"/>
        <v>8.9390240509295157E-2</v>
      </c>
      <c r="D99" s="8">
        <f t="shared" si="19"/>
        <v>2.192347474789565E-2</v>
      </c>
      <c r="E99" s="8">
        <f t="shared" si="20"/>
        <v>0.1003566003693</v>
      </c>
      <c r="F99" s="8">
        <f t="shared" si="21"/>
        <v>0.12879572860543381</v>
      </c>
      <c r="G99" s="8">
        <f t="shared" si="22"/>
        <v>3.9408287464091286E-2</v>
      </c>
      <c r="H99" s="8">
        <f t="shared" si="23"/>
        <v>0.11970827383719208</v>
      </c>
      <c r="I99" s="8">
        <f t="shared" si="24"/>
        <v>0.19855514082861297</v>
      </c>
      <c r="J99" s="8">
        <f t="shared" si="25"/>
        <v>5.3679500520953223E-2</v>
      </c>
      <c r="K99" s="8">
        <f t="shared" si="26"/>
        <v>0.17395229128790965</v>
      </c>
      <c r="L99" s="8">
        <f t="shared" si="27"/>
        <v>0.14143609590505002</v>
      </c>
      <c r="M99" s="8">
        <f t="shared" si="28"/>
        <v>3.6166413029431924E-2</v>
      </c>
      <c r="N99" s="8">
        <f t="shared" si="29"/>
        <v>0.20160540677416125</v>
      </c>
      <c r="O99" s="8">
        <f t="shared" si="30"/>
        <v>0.21929676564496758</v>
      </c>
      <c r="P99" s="8">
        <f t="shared" si="31"/>
        <v>4.3595908707540328E-6</v>
      </c>
      <c r="Q99" s="8">
        <f t="shared" si="32"/>
        <v>9.2388163605983939E-2</v>
      </c>
      <c r="R99" s="8">
        <f t="shared" si="33"/>
        <v>1</v>
      </c>
      <c r="S99" s="8">
        <f t="shared" si="34"/>
        <v>0.94920261248709692</v>
      </c>
      <c r="T99" s="8">
        <f t="shared" si="35"/>
        <v>1.0874772552180643</v>
      </c>
      <c r="W99" s="7" t="s">
        <v>1402</v>
      </c>
      <c r="X99" s="7" t="s">
        <v>188</v>
      </c>
      <c r="Y99" s="8">
        <v>0</v>
      </c>
      <c r="Z99" s="8">
        <v>0</v>
      </c>
      <c r="AA99" s="8">
        <v>0</v>
      </c>
      <c r="AB99" s="8">
        <v>0</v>
      </c>
      <c r="AC99" s="8">
        <v>0</v>
      </c>
      <c r="AD99" s="8">
        <v>0</v>
      </c>
      <c r="AE99" s="8">
        <v>0</v>
      </c>
      <c r="AF99" s="8">
        <v>0</v>
      </c>
      <c r="AG99" s="8">
        <v>0</v>
      </c>
      <c r="AH99" s="8">
        <v>0</v>
      </c>
      <c r="AI99" s="8">
        <v>0</v>
      </c>
      <c r="AJ99" s="8">
        <v>0</v>
      </c>
      <c r="AK99" s="8">
        <v>0</v>
      </c>
      <c r="AL99" s="8">
        <v>0</v>
      </c>
      <c r="AM99" s="8">
        <v>0</v>
      </c>
      <c r="AN99" s="8">
        <v>1</v>
      </c>
      <c r="AO99" s="8">
        <v>0</v>
      </c>
      <c r="AP99" s="8">
        <v>0</v>
      </c>
      <c r="AS99" s="7">
        <v>311352</v>
      </c>
      <c r="AT99" s="7" t="s">
        <v>188</v>
      </c>
      <c r="AU99" s="8">
        <v>8.9390240509295157E-2</v>
      </c>
      <c r="AV99" s="8">
        <v>2.192347474789565E-2</v>
      </c>
      <c r="AW99" s="8">
        <v>0.1003566003693</v>
      </c>
      <c r="AX99" s="8">
        <v>0.12879572860543381</v>
      </c>
      <c r="AY99" s="8">
        <v>3.9408287464091286E-2</v>
      </c>
      <c r="AZ99" s="8">
        <v>0.11970827383719208</v>
      </c>
      <c r="BA99" s="8">
        <v>0.19855514082861297</v>
      </c>
      <c r="BB99" s="8">
        <v>5.3679500520953223E-2</v>
      </c>
      <c r="BC99" s="8">
        <v>0.17395229128790965</v>
      </c>
      <c r="BD99" s="8">
        <v>0.14143609590505002</v>
      </c>
      <c r="BE99" s="8">
        <v>3.6166413029431924E-2</v>
      </c>
      <c r="BF99" s="8">
        <v>0.20160540677416125</v>
      </c>
      <c r="BG99" s="8">
        <v>0.21929676564496758</v>
      </c>
      <c r="BH99" s="8">
        <v>4.3595908707540328E-6</v>
      </c>
      <c r="BI99" s="8">
        <v>9.2388163605983939E-2</v>
      </c>
      <c r="BJ99" s="8">
        <v>1.211670315626451</v>
      </c>
      <c r="BK99" s="8">
        <v>0.94920261248709692</v>
      </c>
      <c r="BL99" s="8">
        <v>1.0874772552180643</v>
      </c>
    </row>
    <row r="100" spans="1:64" x14ac:dyDescent="0.3">
      <c r="A100" s="7">
        <v>311411</v>
      </c>
      <c r="B100" s="7" t="s">
        <v>189</v>
      </c>
      <c r="C100" s="8">
        <f t="shared" si="18"/>
        <v>2.5322050197177415E-2</v>
      </c>
      <c r="D100" s="8">
        <f t="shared" si="19"/>
        <v>6.3423363997290325E-3</v>
      </c>
      <c r="E100" s="8">
        <f t="shared" si="20"/>
        <v>2.6323346182551617E-2</v>
      </c>
      <c r="F100" s="8">
        <f t="shared" si="21"/>
        <v>4.4669572727798382E-2</v>
      </c>
      <c r="G100" s="8">
        <f t="shared" si="22"/>
        <v>1.541011166971774E-2</v>
      </c>
      <c r="H100" s="8">
        <f t="shared" si="23"/>
        <v>4.5004069536275802E-2</v>
      </c>
      <c r="I100" s="8">
        <f t="shared" si="24"/>
        <v>4.5184752695693546E-2</v>
      </c>
      <c r="J100" s="8">
        <f t="shared" si="25"/>
        <v>1.2873466543479031E-2</v>
      </c>
      <c r="K100" s="8">
        <f t="shared" si="26"/>
        <v>4.121032736085483E-2</v>
      </c>
      <c r="L100" s="8">
        <f t="shared" si="27"/>
        <v>3.5762293989161288E-2</v>
      </c>
      <c r="M100" s="8">
        <f t="shared" si="28"/>
        <v>9.6071035146709678E-3</v>
      </c>
      <c r="N100" s="8">
        <f t="shared" si="29"/>
        <v>4.9655719910822578E-2</v>
      </c>
      <c r="O100" s="8">
        <f t="shared" si="30"/>
        <v>5.608735329016129E-2</v>
      </c>
      <c r="P100" s="8">
        <f t="shared" si="31"/>
        <v>4.7664950311048382E-7</v>
      </c>
      <c r="Q100" s="8">
        <f t="shared" si="32"/>
        <v>2.583076963887097E-2</v>
      </c>
      <c r="R100" s="8">
        <f t="shared" si="33"/>
        <v>1</v>
      </c>
      <c r="S100" s="8">
        <f t="shared" si="34"/>
        <v>0.26637407651451611</v>
      </c>
      <c r="T100" s="8">
        <f t="shared" si="35"/>
        <v>0.26055886918064519</v>
      </c>
      <c r="W100" s="7" t="s">
        <v>1403</v>
      </c>
      <c r="X100" s="7" t="s">
        <v>189</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1</v>
      </c>
      <c r="AO100" s="8">
        <v>0</v>
      </c>
      <c r="AP100" s="8">
        <v>0</v>
      </c>
      <c r="AS100" s="7">
        <v>311411</v>
      </c>
      <c r="AT100" s="7" t="s">
        <v>189</v>
      </c>
      <c r="AU100" s="8">
        <v>2.5322050197177415E-2</v>
      </c>
      <c r="AV100" s="8">
        <v>6.3423363997290325E-3</v>
      </c>
      <c r="AW100" s="8">
        <v>2.6323346182551617E-2</v>
      </c>
      <c r="AX100" s="8">
        <v>4.4669572727798382E-2</v>
      </c>
      <c r="AY100" s="8">
        <v>1.541011166971774E-2</v>
      </c>
      <c r="AZ100" s="8">
        <v>4.5004069536275802E-2</v>
      </c>
      <c r="BA100" s="8">
        <v>4.5184752695693546E-2</v>
      </c>
      <c r="BB100" s="8">
        <v>1.2873466543479031E-2</v>
      </c>
      <c r="BC100" s="8">
        <v>4.121032736085483E-2</v>
      </c>
      <c r="BD100" s="8">
        <v>3.5762293989161288E-2</v>
      </c>
      <c r="BE100" s="8">
        <v>9.6071035146709678E-3</v>
      </c>
      <c r="BF100" s="8">
        <v>4.9655719910822578E-2</v>
      </c>
      <c r="BG100" s="8">
        <v>5.608735329016129E-2</v>
      </c>
      <c r="BH100" s="8">
        <v>4.7664950311048382E-7</v>
      </c>
      <c r="BI100" s="8">
        <v>2.583076963887097E-2</v>
      </c>
      <c r="BJ100" s="8">
        <v>1.0579877327790321</v>
      </c>
      <c r="BK100" s="8">
        <v>0.26637407651451611</v>
      </c>
      <c r="BL100" s="8">
        <v>0.26055886918064519</v>
      </c>
    </row>
    <row r="101" spans="1:64" x14ac:dyDescent="0.3">
      <c r="A101" s="7">
        <v>311412</v>
      </c>
      <c r="B101" s="7" t="s">
        <v>190</v>
      </c>
      <c r="C101" s="8">
        <f t="shared" si="18"/>
        <v>5.7562668562011289E-2</v>
      </c>
      <c r="D101" s="8">
        <f t="shared" si="19"/>
        <v>1.4938805377659674E-2</v>
      </c>
      <c r="E101" s="8">
        <f t="shared" si="20"/>
        <v>6.6755017676229031E-2</v>
      </c>
      <c r="F101" s="8">
        <f t="shared" si="21"/>
        <v>9.0265777935604849E-2</v>
      </c>
      <c r="G101" s="8">
        <f t="shared" si="22"/>
        <v>3.2383878645106459E-2</v>
      </c>
      <c r="H101" s="8">
        <f t="shared" si="23"/>
        <v>0.10822633827020642</v>
      </c>
      <c r="I101" s="8">
        <f t="shared" si="24"/>
        <v>0.10197528117974194</v>
      </c>
      <c r="J101" s="8">
        <f t="shared" si="25"/>
        <v>2.9987801144006451E-2</v>
      </c>
      <c r="K101" s="8">
        <f t="shared" si="26"/>
        <v>0.10598342085917743</v>
      </c>
      <c r="L101" s="8">
        <f t="shared" si="27"/>
        <v>8.0698830153516116E-2</v>
      </c>
      <c r="M101" s="8">
        <f t="shared" si="28"/>
        <v>2.2431647409364517E-2</v>
      </c>
      <c r="N101" s="8">
        <f t="shared" si="29"/>
        <v>0.12621458706449998</v>
      </c>
      <c r="O101" s="8">
        <f t="shared" si="30"/>
        <v>0.12911376842798386</v>
      </c>
      <c r="P101" s="8">
        <f t="shared" si="31"/>
        <v>2.1895428045472576E-6</v>
      </c>
      <c r="Q101" s="8">
        <f t="shared" si="32"/>
        <v>5.9188035610838706E-2</v>
      </c>
      <c r="R101" s="8">
        <f t="shared" si="33"/>
        <v>1</v>
      </c>
      <c r="S101" s="8">
        <f t="shared" si="34"/>
        <v>0.60184373678645164</v>
      </c>
      <c r="T101" s="8">
        <f t="shared" si="35"/>
        <v>0.60891424511854841</v>
      </c>
      <c r="W101" s="7" t="s">
        <v>1404</v>
      </c>
      <c r="X101" s="7" t="s">
        <v>190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1</v>
      </c>
      <c r="AO101" s="8">
        <v>0</v>
      </c>
      <c r="AP101" s="8">
        <v>0</v>
      </c>
      <c r="AS101" s="7">
        <v>311412</v>
      </c>
      <c r="AT101" s="7" t="s">
        <v>190</v>
      </c>
      <c r="AU101" s="8">
        <v>5.7562668562011289E-2</v>
      </c>
      <c r="AV101" s="8">
        <v>1.4938805377659674E-2</v>
      </c>
      <c r="AW101" s="8">
        <v>6.6755017676229031E-2</v>
      </c>
      <c r="AX101" s="8">
        <v>9.0265777935604849E-2</v>
      </c>
      <c r="AY101" s="8">
        <v>3.2383878645106459E-2</v>
      </c>
      <c r="AZ101" s="8">
        <v>0.10822633827020642</v>
      </c>
      <c r="BA101" s="8">
        <v>0.10197528117974194</v>
      </c>
      <c r="BB101" s="8">
        <v>2.9987801144006451E-2</v>
      </c>
      <c r="BC101" s="8">
        <v>0.10598342085917743</v>
      </c>
      <c r="BD101" s="8">
        <v>8.0698830153516116E-2</v>
      </c>
      <c r="BE101" s="8">
        <v>2.2431647409364517E-2</v>
      </c>
      <c r="BF101" s="8">
        <v>0.12621458706449998</v>
      </c>
      <c r="BG101" s="8">
        <v>0.12911376842798386</v>
      </c>
      <c r="BH101" s="8">
        <v>2.1895428045472576E-6</v>
      </c>
      <c r="BI101" s="8">
        <v>5.9188035610838706E-2</v>
      </c>
      <c r="BJ101" s="8">
        <v>1.1392564916158066</v>
      </c>
      <c r="BK101" s="8">
        <v>0.60184373678645164</v>
      </c>
      <c r="BL101" s="8">
        <v>0.60891424511854841</v>
      </c>
    </row>
    <row r="102" spans="1:64" x14ac:dyDescent="0.3">
      <c r="A102" s="7">
        <v>311421</v>
      </c>
      <c r="B102" s="7" t="s">
        <v>191</v>
      </c>
      <c r="C102" s="8">
        <f t="shared" si="18"/>
        <v>7.6846364971190351E-2</v>
      </c>
      <c r="D102" s="8">
        <f t="shared" si="19"/>
        <v>1.7797748368044354E-2</v>
      </c>
      <c r="E102" s="8">
        <f t="shared" si="20"/>
        <v>9.8679913732698396E-2</v>
      </c>
      <c r="F102" s="8">
        <f t="shared" si="21"/>
        <v>0.11992437921154513</v>
      </c>
      <c r="G102" s="8">
        <f t="shared" si="22"/>
        <v>3.6975861975077434E-2</v>
      </c>
      <c r="H102" s="8">
        <f t="shared" si="23"/>
        <v>0.14349486397491934</v>
      </c>
      <c r="I102" s="8">
        <f t="shared" si="24"/>
        <v>0.12892280782905965</v>
      </c>
      <c r="J102" s="8">
        <f t="shared" si="25"/>
        <v>3.4877074036662258E-2</v>
      </c>
      <c r="K102" s="8">
        <f t="shared" si="26"/>
        <v>0.13946230565907258</v>
      </c>
      <c r="L102" s="8">
        <f t="shared" si="27"/>
        <v>0.10662975244977096</v>
      </c>
      <c r="M102" s="8">
        <f t="shared" si="28"/>
        <v>2.6802010498447253E-2</v>
      </c>
      <c r="N102" s="8">
        <f t="shared" si="29"/>
        <v>0.17944054876053228</v>
      </c>
      <c r="O102" s="8">
        <f t="shared" si="30"/>
        <v>0.22343555857961273</v>
      </c>
      <c r="P102" s="8">
        <f t="shared" si="31"/>
        <v>3.4790140429156443E-6</v>
      </c>
      <c r="Q102" s="8">
        <f t="shared" si="32"/>
        <v>0.106962193964</v>
      </c>
      <c r="R102" s="8">
        <f t="shared" si="33"/>
        <v>1</v>
      </c>
      <c r="S102" s="8">
        <f t="shared" si="34"/>
        <v>0.91329833096822577</v>
      </c>
      <c r="T102" s="8">
        <f t="shared" si="35"/>
        <v>0.91616541333177426</v>
      </c>
      <c r="W102" s="7" t="s">
        <v>1405</v>
      </c>
      <c r="X102" s="7" t="s">
        <v>191</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1</v>
      </c>
      <c r="AO102" s="8">
        <v>0</v>
      </c>
      <c r="AP102" s="8">
        <v>0</v>
      </c>
      <c r="AS102" s="7">
        <v>311421</v>
      </c>
      <c r="AT102" s="7" t="s">
        <v>191</v>
      </c>
      <c r="AU102" s="8">
        <v>7.6846364971190351E-2</v>
      </c>
      <c r="AV102" s="8">
        <v>1.7797748368044354E-2</v>
      </c>
      <c r="AW102" s="8">
        <v>9.8679913732698396E-2</v>
      </c>
      <c r="AX102" s="8">
        <v>0.11992437921154513</v>
      </c>
      <c r="AY102" s="8">
        <v>3.6975861975077434E-2</v>
      </c>
      <c r="AZ102" s="8">
        <v>0.14349486397491934</v>
      </c>
      <c r="BA102" s="8">
        <v>0.12892280782905965</v>
      </c>
      <c r="BB102" s="8">
        <v>3.4877074036662258E-2</v>
      </c>
      <c r="BC102" s="8">
        <v>0.13946230565907258</v>
      </c>
      <c r="BD102" s="8">
        <v>0.10662975244977096</v>
      </c>
      <c r="BE102" s="8">
        <v>2.6802010498447253E-2</v>
      </c>
      <c r="BF102" s="8">
        <v>0.17944054876053228</v>
      </c>
      <c r="BG102" s="8">
        <v>0.22343555857961273</v>
      </c>
      <c r="BH102" s="8">
        <v>3.4790140429156443E-6</v>
      </c>
      <c r="BI102" s="8">
        <v>0.106962193964</v>
      </c>
      <c r="BJ102" s="8">
        <v>1.1933240270725805</v>
      </c>
      <c r="BK102" s="8">
        <v>0.91329833096822577</v>
      </c>
      <c r="BL102" s="8">
        <v>0.91616541333177426</v>
      </c>
    </row>
    <row r="103" spans="1:64" x14ac:dyDescent="0.3">
      <c r="A103" s="7">
        <v>311422</v>
      </c>
      <c r="B103" s="7" t="s">
        <v>192</v>
      </c>
      <c r="C103" s="8">
        <f t="shared" si="18"/>
        <v>3.7168937569020968E-2</v>
      </c>
      <c r="D103" s="8">
        <f t="shared" si="19"/>
        <v>9.2724896426499975E-3</v>
      </c>
      <c r="E103" s="8">
        <f t="shared" si="20"/>
        <v>4.6117583137501625E-2</v>
      </c>
      <c r="F103" s="8">
        <f t="shared" si="21"/>
        <v>3.9231527113696769E-2</v>
      </c>
      <c r="G103" s="8">
        <f t="shared" si="22"/>
        <v>1.2737280964223548E-2</v>
      </c>
      <c r="H103" s="8">
        <f t="shared" si="23"/>
        <v>4.1964193274006453E-2</v>
      </c>
      <c r="I103" s="8">
        <f t="shared" si="24"/>
        <v>6.35095515236129E-2</v>
      </c>
      <c r="J103" s="8">
        <f t="shared" si="25"/>
        <v>1.8642408990393551E-2</v>
      </c>
      <c r="K103" s="8">
        <f t="shared" si="26"/>
        <v>6.8187204941870971E-2</v>
      </c>
      <c r="L103" s="8">
        <f t="shared" si="27"/>
        <v>5.2892672782725809E-2</v>
      </c>
      <c r="M103" s="8">
        <f t="shared" si="28"/>
        <v>1.4273137949246775E-2</v>
      </c>
      <c r="N103" s="8">
        <f t="shared" si="29"/>
        <v>8.3681849301016131E-2</v>
      </c>
      <c r="O103" s="8">
        <f t="shared" si="30"/>
        <v>9.3299829191483857E-2</v>
      </c>
      <c r="P103" s="8">
        <f t="shared" si="31"/>
        <v>2.0388842386111291E-6</v>
      </c>
      <c r="Q103" s="8">
        <f t="shared" si="32"/>
        <v>4.4684870642580643E-2</v>
      </c>
      <c r="R103" s="8">
        <f t="shared" si="33"/>
        <v>1</v>
      </c>
      <c r="S103" s="8">
        <f t="shared" si="34"/>
        <v>0.35199751748129038</v>
      </c>
      <c r="T103" s="8">
        <f t="shared" si="35"/>
        <v>0.40840368158467738</v>
      </c>
      <c r="W103" s="7" t="s">
        <v>1406</v>
      </c>
      <c r="X103" s="7" t="s">
        <v>192</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1</v>
      </c>
      <c r="AO103" s="8">
        <v>0</v>
      </c>
      <c r="AP103" s="8">
        <v>0</v>
      </c>
      <c r="AS103" s="7">
        <v>311422</v>
      </c>
      <c r="AT103" s="7" t="s">
        <v>192</v>
      </c>
      <c r="AU103" s="8">
        <v>3.7168937569020968E-2</v>
      </c>
      <c r="AV103" s="8">
        <v>9.2724896426499975E-3</v>
      </c>
      <c r="AW103" s="8">
        <v>4.6117583137501625E-2</v>
      </c>
      <c r="AX103" s="8">
        <v>3.9231527113696769E-2</v>
      </c>
      <c r="AY103" s="8">
        <v>1.2737280964223548E-2</v>
      </c>
      <c r="AZ103" s="8">
        <v>4.1964193274006453E-2</v>
      </c>
      <c r="BA103" s="8">
        <v>6.35095515236129E-2</v>
      </c>
      <c r="BB103" s="8">
        <v>1.8642408990393551E-2</v>
      </c>
      <c r="BC103" s="8">
        <v>6.8187204941870971E-2</v>
      </c>
      <c r="BD103" s="8">
        <v>5.2892672782725809E-2</v>
      </c>
      <c r="BE103" s="8">
        <v>1.4273137949246775E-2</v>
      </c>
      <c r="BF103" s="8">
        <v>8.3681849301016131E-2</v>
      </c>
      <c r="BG103" s="8">
        <v>9.3299829191483857E-2</v>
      </c>
      <c r="BH103" s="8">
        <v>2.0388842386111291E-6</v>
      </c>
      <c r="BI103" s="8">
        <v>4.4684870642580643E-2</v>
      </c>
      <c r="BJ103" s="8">
        <v>1.0925590103491933</v>
      </c>
      <c r="BK103" s="8">
        <v>0.35199751748129038</v>
      </c>
      <c r="BL103" s="8">
        <v>0.40840368158467738</v>
      </c>
    </row>
    <row r="104" spans="1:64" x14ac:dyDescent="0.3">
      <c r="A104" s="7">
        <v>311423</v>
      </c>
      <c r="B104" s="7" t="s">
        <v>193</v>
      </c>
      <c r="C104" s="8">
        <f t="shared" si="18"/>
        <v>2.75038039963371E-2</v>
      </c>
      <c r="D104" s="8">
        <f t="shared" si="19"/>
        <v>6.3809571730645172E-3</v>
      </c>
      <c r="E104" s="8">
        <f t="shared" si="20"/>
        <v>2.9924011691738715E-2</v>
      </c>
      <c r="F104" s="8">
        <f t="shared" si="21"/>
        <v>5.7312469712256446E-2</v>
      </c>
      <c r="G104" s="8">
        <f t="shared" si="22"/>
        <v>1.9030839577874197E-2</v>
      </c>
      <c r="H104" s="8">
        <f t="shared" si="23"/>
        <v>6.5456107385335485E-2</v>
      </c>
      <c r="I104" s="8">
        <f t="shared" si="24"/>
        <v>4.347514122104839E-2</v>
      </c>
      <c r="J104" s="8">
        <f t="shared" si="25"/>
        <v>1.2227653761709678E-2</v>
      </c>
      <c r="K104" s="8">
        <f t="shared" si="26"/>
        <v>4.3162754205514513E-2</v>
      </c>
      <c r="L104" s="8">
        <f t="shared" si="27"/>
        <v>3.8022903557919353E-2</v>
      </c>
      <c r="M104" s="8">
        <f t="shared" si="28"/>
        <v>9.6611345012919351E-3</v>
      </c>
      <c r="N104" s="8">
        <f t="shared" si="29"/>
        <v>5.42805714381129E-2</v>
      </c>
      <c r="O104" s="8">
        <f t="shared" si="30"/>
        <v>6.4027072530903215E-2</v>
      </c>
      <c r="P104" s="8">
        <f t="shared" si="31"/>
        <v>4.8239253590322581E-7</v>
      </c>
      <c r="Q104" s="8">
        <f t="shared" si="32"/>
        <v>3.1048530715790324E-2</v>
      </c>
      <c r="R104" s="8">
        <f t="shared" si="33"/>
        <v>1</v>
      </c>
      <c r="S104" s="8">
        <f t="shared" si="34"/>
        <v>0.31921877151435479</v>
      </c>
      <c r="T104" s="8">
        <f t="shared" si="35"/>
        <v>0.27628490402677419</v>
      </c>
      <c r="W104" s="7" t="s">
        <v>1407</v>
      </c>
      <c r="X104" s="7" t="s">
        <v>193</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1</v>
      </c>
      <c r="AO104" s="8">
        <v>0</v>
      </c>
      <c r="AP104" s="8">
        <v>0</v>
      </c>
      <c r="AS104" s="7">
        <v>311423</v>
      </c>
      <c r="AT104" s="7" t="s">
        <v>193</v>
      </c>
      <c r="AU104" s="8">
        <v>2.75038039963371E-2</v>
      </c>
      <c r="AV104" s="8">
        <v>6.3809571730645172E-3</v>
      </c>
      <c r="AW104" s="8">
        <v>2.9924011691738715E-2</v>
      </c>
      <c r="AX104" s="8">
        <v>5.7312469712256446E-2</v>
      </c>
      <c r="AY104" s="8">
        <v>1.9030839577874197E-2</v>
      </c>
      <c r="AZ104" s="8">
        <v>6.5456107385335485E-2</v>
      </c>
      <c r="BA104" s="8">
        <v>4.347514122104839E-2</v>
      </c>
      <c r="BB104" s="8">
        <v>1.2227653761709678E-2</v>
      </c>
      <c r="BC104" s="8">
        <v>4.3162754205514513E-2</v>
      </c>
      <c r="BD104" s="8">
        <v>3.8022903557919353E-2</v>
      </c>
      <c r="BE104" s="8">
        <v>9.6611345012919351E-3</v>
      </c>
      <c r="BF104" s="8">
        <v>5.42805714381129E-2</v>
      </c>
      <c r="BG104" s="8">
        <v>6.4027072530903215E-2</v>
      </c>
      <c r="BH104" s="8">
        <v>4.8239253590322581E-7</v>
      </c>
      <c r="BI104" s="8">
        <v>3.1048530715790324E-2</v>
      </c>
      <c r="BJ104" s="8">
        <v>1.0638087728611292</v>
      </c>
      <c r="BK104" s="8">
        <v>0.31921877151435479</v>
      </c>
      <c r="BL104" s="8">
        <v>0.27628490402677419</v>
      </c>
    </row>
    <row r="105" spans="1:64" x14ac:dyDescent="0.3">
      <c r="A105" s="7">
        <v>311511</v>
      </c>
      <c r="B105" s="7" t="s">
        <v>194</v>
      </c>
      <c r="C105" s="8">
        <f t="shared" si="18"/>
        <v>9.343399135171937E-2</v>
      </c>
      <c r="D105" s="8">
        <f t="shared" si="19"/>
        <v>2.088274861458226E-2</v>
      </c>
      <c r="E105" s="8">
        <f t="shared" si="20"/>
        <v>7.5383600019180652E-2</v>
      </c>
      <c r="F105" s="8">
        <f t="shared" si="21"/>
        <v>0.29117489311843542</v>
      </c>
      <c r="G105" s="8">
        <f t="shared" si="22"/>
        <v>8.8122277179171274E-2</v>
      </c>
      <c r="H105" s="8">
        <f t="shared" si="23"/>
        <v>0.22927527051447261</v>
      </c>
      <c r="I105" s="8">
        <f t="shared" si="24"/>
        <v>0.21825691131240321</v>
      </c>
      <c r="J105" s="8">
        <f t="shared" si="25"/>
        <v>5.7500718658575804E-2</v>
      </c>
      <c r="K105" s="8">
        <f t="shared" si="26"/>
        <v>0.1661223529525645</v>
      </c>
      <c r="L105" s="8">
        <f t="shared" si="27"/>
        <v>0.15093494455848383</v>
      </c>
      <c r="M105" s="8">
        <f t="shared" si="28"/>
        <v>3.8735394282503222E-2</v>
      </c>
      <c r="N105" s="8">
        <f t="shared" si="29"/>
        <v>0.17568912754580651</v>
      </c>
      <c r="O105" s="8">
        <f t="shared" si="30"/>
        <v>0.14964680291443558</v>
      </c>
      <c r="P105" s="8">
        <f t="shared" si="31"/>
        <v>1.7906316163131131E-6</v>
      </c>
      <c r="Q105" s="8">
        <f t="shared" si="32"/>
        <v>6.0740681758403206E-2</v>
      </c>
      <c r="R105" s="8">
        <f t="shared" si="33"/>
        <v>1</v>
      </c>
      <c r="S105" s="8">
        <f t="shared" si="34"/>
        <v>1.1408305053280643</v>
      </c>
      <c r="T105" s="8">
        <f t="shared" si="35"/>
        <v>0.97413804743999988</v>
      </c>
      <c r="W105" s="7" t="s">
        <v>1408</v>
      </c>
      <c r="X105" s="7" t="s">
        <v>194</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1</v>
      </c>
      <c r="AO105" s="8">
        <v>0</v>
      </c>
      <c r="AP105" s="8">
        <v>0</v>
      </c>
      <c r="AS105" s="7">
        <v>311511</v>
      </c>
      <c r="AT105" s="7" t="s">
        <v>194</v>
      </c>
      <c r="AU105" s="8">
        <v>9.343399135171937E-2</v>
      </c>
      <c r="AV105" s="8">
        <v>2.088274861458226E-2</v>
      </c>
      <c r="AW105" s="8">
        <v>7.5383600019180652E-2</v>
      </c>
      <c r="AX105" s="8">
        <v>0.29117489311843542</v>
      </c>
      <c r="AY105" s="8">
        <v>8.8122277179171274E-2</v>
      </c>
      <c r="AZ105" s="8">
        <v>0.22927527051447261</v>
      </c>
      <c r="BA105" s="8">
        <v>0.21825691131240321</v>
      </c>
      <c r="BB105" s="8">
        <v>5.7500718658575804E-2</v>
      </c>
      <c r="BC105" s="8">
        <v>0.1661223529525645</v>
      </c>
      <c r="BD105" s="8">
        <v>0.15093494455848383</v>
      </c>
      <c r="BE105" s="8">
        <v>3.8735394282503222E-2</v>
      </c>
      <c r="BF105" s="8">
        <v>0.17568912754580651</v>
      </c>
      <c r="BG105" s="8">
        <v>0.14964680291443558</v>
      </c>
      <c r="BH105" s="8">
        <v>1.7906316163131131E-6</v>
      </c>
      <c r="BI105" s="8">
        <v>6.0740681758403206E-2</v>
      </c>
      <c r="BJ105" s="8">
        <v>1.1897003399854837</v>
      </c>
      <c r="BK105" s="8">
        <v>1.1408305053280643</v>
      </c>
      <c r="BL105" s="8">
        <v>0.97413804743999988</v>
      </c>
    </row>
    <row r="106" spans="1:64" x14ac:dyDescent="0.3">
      <c r="A106" s="7">
        <v>311512</v>
      </c>
      <c r="B106" s="7" t="s">
        <v>195</v>
      </c>
      <c r="C106" s="8">
        <f t="shared" si="18"/>
        <v>1.4384084831903225E-2</v>
      </c>
      <c r="D106" s="8">
        <f t="shared" si="19"/>
        <v>3.495615186133871E-3</v>
      </c>
      <c r="E106" s="8">
        <f t="shared" si="20"/>
        <v>1.3858350380425806E-2</v>
      </c>
      <c r="F106" s="8">
        <f t="shared" si="21"/>
        <v>2.8864193805874197E-2</v>
      </c>
      <c r="G106" s="8">
        <f t="shared" si="22"/>
        <v>8.1384434607677421E-3</v>
      </c>
      <c r="H106" s="8">
        <f t="shared" si="23"/>
        <v>2.1647750590958061E-2</v>
      </c>
      <c r="I106" s="8">
        <f t="shared" si="24"/>
        <v>3.9750210664258066E-2</v>
      </c>
      <c r="J106" s="8">
        <f t="shared" si="25"/>
        <v>1.1108408316219355E-2</v>
      </c>
      <c r="K106" s="8">
        <f t="shared" si="26"/>
        <v>3.100394483716129E-2</v>
      </c>
      <c r="L106" s="8">
        <f t="shared" si="27"/>
        <v>2.7500478999709674E-2</v>
      </c>
      <c r="M106" s="8">
        <f t="shared" si="28"/>
        <v>7.1368778338548383E-3</v>
      </c>
      <c r="N106" s="8">
        <f t="shared" si="29"/>
        <v>3.3102799182193547E-2</v>
      </c>
      <c r="O106" s="8">
        <f t="shared" si="30"/>
        <v>2.6448720882774189E-2</v>
      </c>
      <c r="P106" s="8">
        <f t="shared" si="31"/>
        <v>4.9347034583196774E-7</v>
      </c>
      <c r="Q106" s="8">
        <f t="shared" si="32"/>
        <v>1.0716973738064517E-2</v>
      </c>
      <c r="R106" s="8">
        <f t="shared" si="33"/>
        <v>1</v>
      </c>
      <c r="S106" s="8">
        <f t="shared" si="34"/>
        <v>0.155424581406129</v>
      </c>
      <c r="T106" s="8">
        <f t="shared" si="35"/>
        <v>0.17863675736596771</v>
      </c>
      <c r="W106" s="7" t="s">
        <v>1409</v>
      </c>
      <c r="X106" s="7" t="s">
        <v>195</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1</v>
      </c>
      <c r="AO106" s="8">
        <v>0</v>
      </c>
      <c r="AP106" s="8">
        <v>0</v>
      </c>
      <c r="AS106" s="7">
        <v>311512</v>
      </c>
      <c r="AT106" s="7" t="s">
        <v>195</v>
      </c>
      <c r="AU106" s="8">
        <v>1.4384084831903225E-2</v>
      </c>
      <c r="AV106" s="8">
        <v>3.495615186133871E-3</v>
      </c>
      <c r="AW106" s="8">
        <v>1.3858350380425806E-2</v>
      </c>
      <c r="AX106" s="8">
        <v>2.8864193805874197E-2</v>
      </c>
      <c r="AY106" s="8">
        <v>8.1384434607677421E-3</v>
      </c>
      <c r="AZ106" s="8">
        <v>2.1647750590958061E-2</v>
      </c>
      <c r="BA106" s="8">
        <v>3.9750210664258066E-2</v>
      </c>
      <c r="BB106" s="8">
        <v>1.1108408316219355E-2</v>
      </c>
      <c r="BC106" s="8">
        <v>3.100394483716129E-2</v>
      </c>
      <c r="BD106" s="8">
        <v>2.7500478999709674E-2</v>
      </c>
      <c r="BE106" s="8">
        <v>7.1368778338548383E-3</v>
      </c>
      <c r="BF106" s="8">
        <v>3.3102799182193547E-2</v>
      </c>
      <c r="BG106" s="8">
        <v>2.6448720882774189E-2</v>
      </c>
      <c r="BH106" s="8">
        <v>4.9347034583196774E-7</v>
      </c>
      <c r="BI106" s="8">
        <v>1.0716973738064517E-2</v>
      </c>
      <c r="BJ106" s="8">
        <v>1.0317380503983871</v>
      </c>
      <c r="BK106" s="8">
        <v>0.155424581406129</v>
      </c>
      <c r="BL106" s="8">
        <v>0.17863675736596771</v>
      </c>
    </row>
    <row r="107" spans="1:64" x14ac:dyDescent="0.3">
      <c r="A107" s="7">
        <v>311513</v>
      </c>
      <c r="B107" s="7" t="s">
        <v>196</v>
      </c>
      <c r="C107" s="8">
        <f t="shared" si="18"/>
        <v>0.40417713786300002</v>
      </c>
      <c r="D107" s="8">
        <f t="shared" si="19"/>
        <v>0.16429479827599999</v>
      </c>
      <c r="E107" s="8">
        <f t="shared" si="20"/>
        <v>6.4066935113099993E-2</v>
      </c>
      <c r="F107" s="8">
        <f t="shared" si="21"/>
        <v>1.16257221542</v>
      </c>
      <c r="G107" s="8">
        <f t="shared" si="22"/>
        <v>0.647110471184</v>
      </c>
      <c r="H107" s="8">
        <f t="shared" si="23"/>
        <v>0.283448438297</v>
      </c>
      <c r="I107" s="8">
        <f t="shared" si="24"/>
        <v>0.826419846771</v>
      </c>
      <c r="J107" s="8">
        <f t="shared" si="25"/>
        <v>0.404120713292</v>
      </c>
      <c r="K107" s="8">
        <f t="shared" si="26"/>
        <v>0.130441605317</v>
      </c>
      <c r="L107" s="8">
        <f t="shared" si="27"/>
        <v>0.59429803141799997</v>
      </c>
      <c r="M107" s="8">
        <f t="shared" si="28"/>
        <v>0.27925335672000001</v>
      </c>
      <c r="N107" s="8">
        <f t="shared" si="29"/>
        <v>0.26065552383899998</v>
      </c>
      <c r="O107" s="8">
        <f t="shared" si="30"/>
        <v>0.18331760674100001</v>
      </c>
      <c r="P107" s="8">
        <f t="shared" si="31"/>
        <v>7.2472110087099997E-7</v>
      </c>
      <c r="Q107" s="8">
        <f t="shared" si="32"/>
        <v>6.6436169148800003E-2</v>
      </c>
      <c r="R107" s="8">
        <f t="shared" si="33"/>
        <v>1.63253887125</v>
      </c>
      <c r="S107" s="8">
        <f t="shared" si="34"/>
        <v>3.0931311249000002</v>
      </c>
      <c r="T107" s="8">
        <f t="shared" si="35"/>
        <v>2.3609821653799998</v>
      </c>
      <c r="W107" s="7" t="s">
        <v>1410</v>
      </c>
      <c r="X107" s="7" t="s">
        <v>196</v>
      </c>
      <c r="Y107" s="8">
        <v>0.40417713786300002</v>
      </c>
      <c r="Z107" s="8">
        <v>0.16429479827599999</v>
      </c>
      <c r="AA107" s="8">
        <v>6.4066935113099993E-2</v>
      </c>
      <c r="AB107" s="8">
        <v>1.16257221542</v>
      </c>
      <c r="AC107" s="8">
        <v>0.647110471184</v>
      </c>
      <c r="AD107" s="8">
        <v>0.283448438297</v>
      </c>
      <c r="AE107" s="8">
        <v>0.826419846771</v>
      </c>
      <c r="AF107" s="8">
        <v>0.404120713292</v>
      </c>
      <c r="AG107" s="8">
        <v>0.130441605317</v>
      </c>
      <c r="AH107" s="8">
        <v>0.59429803141799997</v>
      </c>
      <c r="AI107" s="8">
        <v>0.27925335672000001</v>
      </c>
      <c r="AJ107" s="8">
        <v>0.26065552383899998</v>
      </c>
      <c r="AK107" s="8">
        <v>0.18331760674100001</v>
      </c>
      <c r="AL107" s="8">
        <v>7.2472110087099997E-7</v>
      </c>
      <c r="AM107" s="8">
        <v>6.6436169148800003E-2</v>
      </c>
      <c r="AN107" s="8">
        <v>1.63253887125</v>
      </c>
      <c r="AO107" s="8">
        <v>3.0931311249000002</v>
      </c>
      <c r="AP107" s="8">
        <v>2.3609821653799998</v>
      </c>
      <c r="AS107" s="7">
        <v>311513</v>
      </c>
      <c r="AT107" s="7" t="s">
        <v>196</v>
      </c>
      <c r="AU107" s="8">
        <v>0.14735035663151455</v>
      </c>
      <c r="AV107" s="8">
        <v>4.5220814521156283E-2</v>
      </c>
      <c r="AW107" s="8">
        <v>6.7167108692640309E-2</v>
      </c>
      <c r="AX107" s="8">
        <v>0.37054945153544688</v>
      </c>
      <c r="AY107" s="8">
        <v>0.16627973572690255</v>
      </c>
      <c r="AZ107" s="8">
        <v>0.21557805784562581</v>
      </c>
      <c r="BA107" s="8">
        <v>0.41440799356522573</v>
      </c>
      <c r="BB107" s="8">
        <v>0.15527345421907907</v>
      </c>
      <c r="BC107" s="8">
        <v>0.24305097836414516</v>
      </c>
      <c r="BD107" s="8">
        <v>0.27698853319128386</v>
      </c>
      <c r="BE107" s="8">
        <v>9.8837887799431284E-2</v>
      </c>
      <c r="BF107" s="8">
        <v>0.24306382003733867</v>
      </c>
      <c r="BG107" s="8">
        <v>0.11826942370387103</v>
      </c>
      <c r="BH107" s="8">
        <v>1.2563668503618874E-6</v>
      </c>
      <c r="BI107" s="8">
        <v>4.2862044612129009E-2</v>
      </c>
      <c r="BJ107" s="8">
        <v>1.2597382798448387</v>
      </c>
      <c r="BK107" s="8">
        <v>1.3975685354308063</v>
      </c>
      <c r="BL107" s="8">
        <v>1.4578937164711288</v>
      </c>
    </row>
    <row r="108" spans="1:64" x14ac:dyDescent="0.3">
      <c r="A108" s="7">
        <v>311514</v>
      </c>
      <c r="B108" s="7" t="s">
        <v>197</v>
      </c>
      <c r="C108" s="8">
        <f t="shared" si="18"/>
        <v>2.737364866277419E-2</v>
      </c>
      <c r="D108" s="8">
        <f t="shared" si="19"/>
        <v>7.4959680496338704E-3</v>
      </c>
      <c r="E108" s="8">
        <f t="shared" si="20"/>
        <v>2.6162868950193548E-2</v>
      </c>
      <c r="F108" s="8">
        <f t="shared" si="21"/>
        <v>0.1423295243999339</v>
      </c>
      <c r="G108" s="8">
        <f t="shared" si="22"/>
        <v>6.5346022281330629E-2</v>
      </c>
      <c r="H108" s="8">
        <f t="shared" si="23"/>
        <v>0.15140447710453386</v>
      </c>
      <c r="I108" s="8">
        <f t="shared" si="24"/>
        <v>0.12988222772932259</v>
      </c>
      <c r="J108" s="8">
        <f t="shared" si="25"/>
        <v>4.469827801756452E-2</v>
      </c>
      <c r="K108" s="8">
        <f t="shared" si="26"/>
        <v>0.11527108419127421</v>
      </c>
      <c r="L108" s="8">
        <f t="shared" si="27"/>
        <v>4.2025043074145167E-2</v>
      </c>
      <c r="M108" s="8">
        <f t="shared" si="28"/>
        <v>1.2812624488585483E-2</v>
      </c>
      <c r="N108" s="8">
        <f t="shared" si="29"/>
        <v>5.8238647980887105E-2</v>
      </c>
      <c r="O108" s="8">
        <f t="shared" si="30"/>
        <v>4.3742511579774192E-2</v>
      </c>
      <c r="P108" s="8">
        <f t="shared" si="31"/>
        <v>2.1121551636054838E-7</v>
      </c>
      <c r="Q108" s="8">
        <f t="shared" si="32"/>
        <v>7.5496414243209665E-3</v>
      </c>
      <c r="R108" s="8">
        <f t="shared" si="33"/>
        <v>1</v>
      </c>
      <c r="S108" s="8">
        <f t="shared" si="34"/>
        <v>0.50424131410758066</v>
      </c>
      <c r="T108" s="8">
        <f t="shared" si="35"/>
        <v>0.43501288026080648</v>
      </c>
      <c r="W108" s="7" t="s">
        <v>1411</v>
      </c>
      <c r="X108" s="7" t="s">
        <v>197</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1</v>
      </c>
      <c r="AO108" s="8">
        <v>0</v>
      </c>
      <c r="AP108" s="8">
        <v>0</v>
      </c>
      <c r="AS108" s="7">
        <v>311514</v>
      </c>
      <c r="AT108" s="7" t="s">
        <v>197</v>
      </c>
      <c r="AU108" s="8">
        <v>2.737364866277419E-2</v>
      </c>
      <c r="AV108" s="8">
        <v>7.4959680496338704E-3</v>
      </c>
      <c r="AW108" s="8">
        <v>2.6162868950193548E-2</v>
      </c>
      <c r="AX108" s="8">
        <v>0.1423295243999339</v>
      </c>
      <c r="AY108" s="8">
        <v>6.5346022281330629E-2</v>
      </c>
      <c r="AZ108" s="8">
        <v>0.15140447710453386</v>
      </c>
      <c r="BA108" s="8">
        <v>0.12988222772932259</v>
      </c>
      <c r="BB108" s="8">
        <v>4.469827801756452E-2</v>
      </c>
      <c r="BC108" s="8">
        <v>0.11527108419127421</v>
      </c>
      <c r="BD108" s="8">
        <v>4.2025043074145167E-2</v>
      </c>
      <c r="BE108" s="8">
        <v>1.2812624488585483E-2</v>
      </c>
      <c r="BF108" s="8">
        <v>5.8238647980887105E-2</v>
      </c>
      <c r="BG108" s="8">
        <v>4.3742511579774192E-2</v>
      </c>
      <c r="BH108" s="8">
        <v>2.1121551636054838E-7</v>
      </c>
      <c r="BI108" s="8">
        <v>7.5496414243209665E-3</v>
      </c>
      <c r="BJ108" s="8">
        <v>1.0610324856625806</v>
      </c>
      <c r="BK108" s="8">
        <v>0.50424131410758066</v>
      </c>
      <c r="BL108" s="8">
        <v>0.43501288026080648</v>
      </c>
    </row>
    <row r="109" spans="1:64" x14ac:dyDescent="0.3">
      <c r="A109" s="7">
        <v>311520</v>
      </c>
      <c r="B109" s="7" t="s">
        <v>198</v>
      </c>
      <c r="C109" s="8">
        <f t="shared" si="18"/>
        <v>5.854332448824677E-2</v>
      </c>
      <c r="D109" s="8">
        <f t="shared" si="19"/>
        <v>1.5412567580275162E-2</v>
      </c>
      <c r="E109" s="8">
        <f t="shared" si="20"/>
        <v>6.3952166996627424E-2</v>
      </c>
      <c r="F109" s="8">
        <f t="shared" si="21"/>
        <v>6.5266205641851621E-2</v>
      </c>
      <c r="G109" s="8">
        <f t="shared" si="22"/>
        <v>2.5481801521904032E-2</v>
      </c>
      <c r="H109" s="8">
        <f t="shared" si="23"/>
        <v>7.8893091525674183E-2</v>
      </c>
      <c r="I109" s="8">
        <f t="shared" si="24"/>
        <v>8.5720572010096779E-2</v>
      </c>
      <c r="J109" s="8">
        <f t="shared" si="25"/>
        <v>2.5253170088743067E-2</v>
      </c>
      <c r="K109" s="8">
        <f t="shared" si="26"/>
        <v>8.6432111781725801E-2</v>
      </c>
      <c r="L109" s="8">
        <f t="shared" si="27"/>
        <v>8.2026976898862916E-2</v>
      </c>
      <c r="M109" s="8">
        <f t="shared" si="28"/>
        <v>2.3393886302533383E-2</v>
      </c>
      <c r="N109" s="8">
        <f t="shared" si="29"/>
        <v>0.11421184950085486</v>
      </c>
      <c r="O109" s="8">
        <f t="shared" si="30"/>
        <v>0.12687870691667738</v>
      </c>
      <c r="P109" s="8">
        <f t="shared" si="31"/>
        <v>2.3595784923548392E-6</v>
      </c>
      <c r="Q109" s="8">
        <f t="shared" si="32"/>
        <v>7.2749158868419345E-2</v>
      </c>
      <c r="R109" s="8">
        <f t="shared" si="33"/>
        <v>1</v>
      </c>
      <c r="S109" s="8">
        <f t="shared" si="34"/>
        <v>0.52447980836693542</v>
      </c>
      <c r="T109" s="8">
        <f t="shared" si="35"/>
        <v>0.55224456355758056</v>
      </c>
      <c r="W109" s="7" t="s">
        <v>1412</v>
      </c>
      <c r="X109" s="7" t="s">
        <v>198</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1</v>
      </c>
      <c r="AO109" s="8">
        <v>0</v>
      </c>
      <c r="AP109" s="8">
        <v>0</v>
      </c>
      <c r="AS109" s="7">
        <v>311520</v>
      </c>
      <c r="AT109" s="7" t="s">
        <v>198</v>
      </c>
      <c r="AU109" s="8">
        <v>5.854332448824677E-2</v>
      </c>
      <c r="AV109" s="8">
        <v>1.5412567580275162E-2</v>
      </c>
      <c r="AW109" s="8">
        <v>6.3952166996627424E-2</v>
      </c>
      <c r="AX109" s="8">
        <v>6.5266205641851621E-2</v>
      </c>
      <c r="AY109" s="8">
        <v>2.5481801521904032E-2</v>
      </c>
      <c r="AZ109" s="8">
        <v>7.8893091525674183E-2</v>
      </c>
      <c r="BA109" s="8">
        <v>8.5720572010096779E-2</v>
      </c>
      <c r="BB109" s="8">
        <v>2.5253170088743067E-2</v>
      </c>
      <c r="BC109" s="8">
        <v>8.6432111781725801E-2</v>
      </c>
      <c r="BD109" s="8">
        <v>8.2026976898862916E-2</v>
      </c>
      <c r="BE109" s="8">
        <v>2.3393886302533383E-2</v>
      </c>
      <c r="BF109" s="8">
        <v>0.11421184950085486</v>
      </c>
      <c r="BG109" s="8">
        <v>0.12687870691667738</v>
      </c>
      <c r="BH109" s="8">
        <v>2.3595784923548392E-6</v>
      </c>
      <c r="BI109" s="8">
        <v>7.2749158868419345E-2</v>
      </c>
      <c r="BJ109" s="8">
        <v>1.1379080590646775</v>
      </c>
      <c r="BK109" s="8">
        <v>0.52447980836693542</v>
      </c>
      <c r="BL109" s="8">
        <v>0.55224456355758056</v>
      </c>
    </row>
    <row r="110" spans="1:64" x14ac:dyDescent="0.3">
      <c r="A110" s="7">
        <v>311611</v>
      </c>
      <c r="B110" s="7" t="s">
        <v>199</v>
      </c>
      <c r="C110" s="8">
        <f t="shared" si="18"/>
        <v>0.28638214602899997</v>
      </c>
      <c r="D110" s="8">
        <f t="shared" si="19"/>
        <v>6.2235985132499998E-2</v>
      </c>
      <c r="E110" s="8">
        <f t="shared" si="20"/>
        <v>5.8095956145400002E-2</v>
      </c>
      <c r="F110" s="8">
        <f t="shared" si="21"/>
        <v>0.62651212159299996</v>
      </c>
      <c r="G110" s="8">
        <f t="shared" si="22"/>
        <v>0.175907741418</v>
      </c>
      <c r="H110" s="8">
        <f t="shared" si="23"/>
        <v>0.134315108308</v>
      </c>
      <c r="I110" s="8">
        <f t="shared" si="24"/>
        <v>0.59551875885299999</v>
      </c>
      <c r="J110" s="8">
        <f t="shared" si="25"/>
        <v>0.144606099051</v>
      </c>
      <c r="K110" s="8">
        <f t="shared" si="26"/>
        <v>9.1504301873900004E-2</v>
      </c>
      <c r="L110" s="8">
        <f t="shared" si="27"/>
        <v>0.48546502466899999</v>
      </c>
      <c r="M110" s="8">
        <f t="shared" si="28"/>
        <v>0.12199138119400001</v>
      </c>
      <c r="N110" s="8">
        <f t="shared" si="29"/>
        <v>0.20283151683100001</v>
      </c>
      <c r="O110" s="8">
        <f t="shared" si="30"/>
        <v>0.208773506809</v>
      </c>
      <c r="P110" s="8">
        <f t="shared" si="31"/>
        <v>1.630677772E-6</v>
      </c>
      <c r="Q110" s="8">
        <f t="shared" si="32"/>
        <v>9.8863845665800004E-2</v>
      </c>
      <c r="R110" s="8">
        <f t="shared" si="33"/>
        <v>1.4067140873099999</v>
      </c>
      <c r="S110" s="8">
        <f t="shared" si="34"/>
        <v>1.9367349713199999</v>
      </c>
      <c r="T110" s="8">
        <f t="shared" si="35"/>
        <v>1.8316291597800001</v>
      </c>
      <c r="W110" s="7" t="s">
        <v>1413</v>
      </c>
      <c r="X110" s="7" t="s">
        <v>199</v>
      </c>
      <c r="Y110" s="8">
        <v>0.28638214602899997</v>
      </c>
      <c r="Z110" s="8">
        <v>6.2235985132499998E-2</v>
      </c>
      <c r="AA110" s="8">
        <v>5.8095956145400002E-2</v>
      </c>
      <c r="AB110" s="8">
        <v>0.62651212159299996</v>
      </c>
      <c r="AC110" s="8">
        <v>0.175907741418</v>
      </c>
      <c r="AD110" s="8">
        <v>0.134315108308</v>
      </c>
      <c r="AE110" s="8">
        <v>0.59551875885299999</v>
      </c>
      <c r="AF110" s="8">
        <v>0.144606099051</v>
      </c>
      <c r="AG110" s="8">
        <v>9.1504301873900004E-2</v>
      </c>
      <c r="AH110" s="8">
        <v>0.48546502466899999</v>
      </c>
      <c r="AI110" s="8">
        <v>0.12199138119400001</v>
      </c>
      <c r="AJ110" s="8">
        <v>0.20283151683100001</v>
      </c>
      <c r="AK110" s="8">
        <v>0.208773506809</v>
      </c>
      <c r="AL110" s="8">
        <v>1.630677772E-6</v>
      </c>
      <c r="AM110" s="8">
        <v>9.8863845665800004E-2</v>
      </c>
      <c r="AN110" s="8">
        <v>1.4067140873099999</v>
      </c>
      <c r="AO110" s="8">
        <v>1.9367349713199999</v>
      </c>
      <c r="AP110" s="8">
        <v>1.8316291597800001</v>
      </c>
      <c r="AS110" s="7">
        <v>311611</v>
      </c>
      <c r="AT110" s="7" t="s">
        <v>199</v>
      </c>
      <c r="AU110" s="8">
        <v>8.6579676000787101E-2</v>
      </c>
      <c r="AV110" s="8">
        <v>1.7937564364992262E-2</v>
      </c>
      <c r="AW110" s="8">
        <v>4.593113097039677E-2</v>
      </c>
      <c r="AX110" s="8">
        <v>0.17012589286034838</v>
      </c>
      <c r="AY110" s="8">
        <v>4.8187847864856449E-2</v>
      </c>
      <c r="AZ110" s="8">
        <v>9.6818443987961286E-2</v>
      </c>
      <c r="BA110" s="8">
        <v>0.19856639655049999</v>
      </c>
      <c r="BB110" s="8">
        <v>5.1025618627146774E-2</v>
      </c>
      <c r="BC110" s="8">
        <v>0.11769279039736773</v>
      </c>
      <c r="BD110" s="8">
        <v>0.16273725184704838</v>
      </c>
      <c r="BE110" s="8">
        <v>4.1796561811214529E-2</v>
      </c>
      <c r="BF110" s="8">
        <v>0.14327809555340323</v>
      </c>
      <c r="BG110" s="8">
        <v>0.1010194387785484</v>
      </c>
      <c r="BH110" s="8">
        <v>1.1224281842214358E-6</v>
      </c>
      <c r="BI110" s="8">
        <v>4.7837344677000022E-2</v>
      </c>
      <c r="BJ110" s="8">
        <v>1.1504483713361291</v>
      </c>
      <c r="BK110" s="8">
        <v>0.79900315245564502</v>
      </c>
      <c r="BL110" s="8">
        <v>0.85115577331677417</v>
      </c>
    </row>
    <row r="111" spans="1:64" x14ac:dyDescent="0.3">
      <c r="A111" s="7">
        <v>311612</v>
      </c>
      <c r="B111" s="7" t="s">
        <v>200</v>
      </c>
      <c r="C111" s="8">
        <f t="shared" si="18"/>
        <v>9.2720577862261302E-2</v>
      </c>
      <c r="D111" s="8">
        <f t="shared" si="19"/>
        <v>2.0841982936152092E-2</v>
      </c>
      <c r="E111" s="8">
        <f t="shared" si="20"/>
        <v>6.0041618001759674E-2</v>
      </c>
      <c r="F111" s="8">
        <f t="shared" si="21"/>
        <v>0.2871107560140484</v>
      </c>
      <c r="G111" s="8">
        <f t="shared" si="22"/>
        <v>9.8017825608451639E-2</v>
      </c>
      <c r="H111" s="8">
        <f t="shared" si="23"/>
        <v>0.21340275066914999</v>
      </c>
      <c r="I111" s="8">
        <f t="shared" si="24"/>
        <v>0.2289729715735323</v>
      </c>
      <c r="J111" s="8">
        <f t="shared" si="25"/>
        <v>6.4303355641183876E-2</v>
      </c>
      <c r="K111" s="8">
        <f t="shared" si="26"/>
        <v>0.1612206003772903</v>
      </c>
      <c r="L111" s="8">
        <f t="shared" si="27"/>
        <v>0.18245265346411288</v>
      </c>
      <c r="M111" s="8">
        <f t="shared" si="28"/>
        <v>5.0792486627549996E-2</v>
      </c>
      <c r="N111" s="8">
        <f t="shared" si="29"/>
        <v>0.18639508425858062</v>
      </c>
      <c r="O111" s="8">
        <f t="shared" si="30"/>
        <v>0.11782401253620974</v>
      </c>
      <c r="P111" s="8">
        <f t="shared" si="31"/>
        <v>9.2493428222991934E-7</v>
      </c>
      <c r="Q111" s="8">
        <f t="shared" si="32"/>
        <v>5.4893225832967726E-2</v>
      </c>
      <c r="R111" s="8">
        <f t="shared" si="33"/>
        <v>1</v>
      </c>
      <c r="S111" s="8">
        <f t="shared" si="34"/>
        <v>1.1630474613241935</v>
      </c>
      <c r="T111" s="8">
        <f t="shared" si="35"/>
        <v>1.0190130566243552</v>
      </c>
      <c r="W111" s="7" t="s">
        <v>1414</v>
      </c>
      <c r="X111" s="7" t="s">
        <v>200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1</v>
      </c>
      <c r="AO111" s="8">
        <v>0</v>
      </c>
      <c r="AP111" s="8">
        <v>0</v>
      </c>
      <c r="AS111" s="7">
        <v>311612</v>
      </c>
      <c r="AT111" s="7" t="s">
        <v>200</v>
      </c>
      <c r="AU111" s="8">
        <v>9.2720577862261302E-2</v>
      </c>
      <c r="AV111" s="8">
        <v>2.0841982936152092E-2</v>
      </c>
      <c r="AW111" s="8">
        <v>6.0041618001759674E-2</v>
      </c>
      <c r="AX111" s="8">
        <v>0.2871107560140484</v>
      </c>
      <c r="AY111" s="8">
        <v>9.8017825608451639E-2</v>
      </c>
      <c r="AZ111" s="8">
        <v>0.21340275066914999</v>
      </c>
      <c r="BA111" s="8">
        <v>0.2289729715735323</v>
      </c>
      <c r="BB111" s="8">
        <v>6.4303355641183876E-2</v>
      </c>
      <c r="BC111" s="8">
        <v>0.1612206003772903</v>
      </c>
      <c r="BD111" s="8">
        <v>0.18245265346411288</v>
      </c>
      <c r="BE111" s="8">
        <v>5.0792486627549996E-2</v>
      </c>
      <c r="BF111" s="8">
        <v>0.18639508425858062</v>
      </c>
      <c r="BG111" s="8">
        <v>0.11782401253620974</v>
      </c>
      <c r="BH111" s="8">
        <v>9.2493428222991934E-7</v>
      </c>
      <c r="BI111" s="8">
        <v>5.4893225832967726E-2</v>
      </c>
      <c r="BJ111" s="8">
        <v>1.1736041788001612</v>
      </c>
      <c r="BK111" s="8">
        <v>1.1630474613241935</v>
      </c>
      <c r="BL111" s="8">
        <v>1.0190130566243552</v>
      </c>
    </row>
    <row r="112" spans="1:64" x14ac:dyDescent="0.3">
      <c r="A112" s="7">
        <v>311613</v>
      </c>
      <c r="B112" s="7" t="s">
        <v>201</v>
      </c>
      <c r="C112" s="8">
        <f t="shared" si="18"/>
        <v>1.6867139905451613E-2</v>
      </c>
      <c r="D112" s="8">
        <f t="shared" si="19"/>
        <v>4.1763749083709679E-3</v>
      </c>
      <c r="E112" s="8">
        <f t="shared" si="20"/>
        <v>1.1814021680941936E-2</v>
      </c>
      <c r="F112" s="8">
        <f t="shared" si="21"/>
        <v>4.5378815012064512E-2</v>
      </c>
      <c r="G112" s="8">
        <f t="shared" si="22"/>
        <v>1.6987177157048384E-2</v>
      </c>
      <c r="H112" s="8">
        <f t="shared" si="23"/>
        <v>4.2816625095001608E-2</v>
      </c>
      <c r="I112" s="8">
        <f t="shared" si="24"/>
        <v>4.357260800180645E-2</v>
      </c>
      <c r="J112" s="8">
        <f t="shared" si="25"/>
        <v>1.3866158471662903E-2</v>
      </c>
      <c r="K112" s="8">
        <f t="shared" si="26"/>
        <v>3.5381554801129027E-2</v>
      </c>
      <c r="L112" s="8">
        <f t="shared" si="27"/>
        <v>3.4202700149451613E-2</v>
      </c>
      <c r="M112" s="8">
        <f t="shared" si="28"/>
        <v>1.0556107261601612E-2</v>
      </c>
      <c r="N112" s="8">
        <f t="shared" si="29"/>
        <v>3.5922338803209677E-2</v>
      </c>
      <c r="O112" s="8">
        <f t="shared" si="30"/>
        <v>2.0009488882258068E-2</v>
      </c>
      <c r="P112" s="8">
        <f t="shared" si="31"/>
        <v>1.5597944202488711E-7</v>
      </c>
      <c r="Q112" s="8">
        <f t="shared" si="32"/>
        <v>9.3769459381064513E-3</v>
      </c>
      <c r="R112" s="8">
        <f t="shared" si="33"/>
        <v>1</v>
      </c>
      <c r="S112" s="8">
        <f t="shared" si="34"/>
        <v>0.20195681081241934</v>
      </c>
      <c r="T112" s="8">
        <f t="shared" si="35"/>
        <v>0.18959451482306452</v>
      </c>
      <c r="W112" s="7" t="s">
        <v>1415</v>
      </c>
      <c r="X112" s="7" t="s">
        <v>201</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1</v>
      </c>
      <c r="AO112" s="8">
        <v>0</v>
      </c>
      <c r="AP112" s="8">
        <v>0</v>
      </c>
      <c r="AS112" s="7">
        <v>311613</v>
      </c>
      <c r="AT112" s="7" t="s">
        <v>201</v>
      </c>
      <c r="AU112" s="8">
        <v>1.6867139905451613E-2</v>
      </c>
      <c r="AV112" s="8">
        <v>4.1763749083709679E-3</v>
      </c>
      <c r="AW112" s="8">
        <v>1.1814021680941936E-2</v>
      </c>
      <c r="AX112" s="8">
        <v>4.5378815012064512E-2</v>
      </c>
      <c r="AY112" s="8">
        <v>1.6987177157048384E-2</v>
      </c>
      <c r="AZ112" s="8">
        <v>4.2816625095001608E-2</v>
      </c>
      <c r="BA112" s="8">
        <v>4.357260800180645E-2</v>
      </c>
      <c r="BB112" s="8">
        <v>1.3866158471662903E-2</v>
      </c>
      <c r="BC112" s="8">
        <v>3.5381554801129027E-2</v>
      </c>
      <c r="BD112" s="8">
        <v>3.4202700149451613E-2</v>
      </c>
      <c r="BE112" s="8">
        <v>1.0556107261601612E-2</v>
      </c>
      <c r="BF112" s="8">
        <v>3.5922338803209677E-2</v>
      </c>
      <c r="BG112" s="8">
        <v>2.0009488882258068E-2</v>
      </c>
      <c r="BH112" s="8">
        <v>1.5597944202488711E-7</v>
      </c>
      <c r="BI112" s="8">
        <v>9.3769459381064513E-3</v>
      </c>
      <c r="BJ112" s="8">
        <v>1.0328575364946773</v>
      </c>
      <c r="BK112" s="8">
        <v>0.20195681081241934</v>
      </c>
      <c r="BL112" s="8">
        <v>0.18959451482306452</v>
      </c>
    </row>
    <row r="113" spans="1:64" x14ac:dyDescent="0.3">
      <c r="A113" s="7">
        <v>311615</v>
      </c>
      <c r="B113" s="7" t="s">
        <v>202</v>
      </c>
      <c r="C113" s="8">
        <f t="shared" si="18"/>
        <v>3.5774704920666131E-2</v>
      </c>
      <c r="D113" s="8">
        <f t="shared" si="19"/>
        <v>8.9642341238046781E-3</v>
      </c>
      <c r="E113" s="8">
        <f t="shared" si="20"/>
        <v>3.5801667545427421E-2</v>
      </c>
      <c r="F113" s="8">
        <f t="shared" si="21"/>
        <v>5.8831248173664509E-2</v>
      </c>
      <c r="G113" s="8">
        <f t="shared" si="22"/>
        <v>2.0056827208475646E-2</v>
      </c>
      <c r="H113" s="8">
        <f t="shared" si="23"/>
        <v>6.0797055130475806E-2</v>
      </c>
      <c r="I113" s="8">
        <f t="shared" si="24"/>
        <v>6.5557469624751619E-2</v>
      </c>
      <c r="J113" s="8">
        <f t="shared" si="25"/>
        <v>1.890049431657919E-2</v>
      </c>
      <c r="K113" s="8">
        <f t="shared" si="26"/>
        <v>6.3167069972203227E-2</v>
      </c>
      <c r="L113" s="8">
        <f t="shared" si="27"/>
        <v>5.2440949939074187E-2</v>
      </c>
      <c r="M113" s="8">
        <f t="shared" si="28"/>
        <v>1.5493675244095161E-2</v>
      </c>
      <c r="N113" s="8">
        <f t="shared" si="29"/>
        <v>7.6840357313548366E-2</v>
      </c>
      <c r="O113" s="8">
        <f t="shared" si="30"/>
        <v>7.3065569148629037E-2</v>
      </c>
      <c r="P113" s="8">
        <f t="shared" si="31"/>
        <v>7.6654351329080649E-7</v>
      </c>
      <c r="Q113" s="8">
        <f t="shared" si="32"/>
        <v>3.6194716771935483E-2</v>
      </c>
      <c r="R113" s="8">
        <f t="shared" si="33"/>
        <v>1</v>
      </c>
      <c r="S113" s="8">
        <f t="shared" si="34"/>
        <v>0.3816206143837097</v>
      </c>
      <c r="T113" s="8">
        <f t="shared" si="35"/>
        <v>0.38956051778467737</v>
      </c>
      <c r="W113" s="7" t="s">
        <v>1416</v>
      </c>
      <c r="X113" s="7" t="s">
        <v>202</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1</v>
      </c>
      <c r="AO113" s="8">
        <v>0</v>
      </c>
      <c r="AP113" s="8">
        <v>0</v>
      </c>
      <c r="AS113" s="7">
        <v>311615</v>
      </c>
      <c r="AT113" s="7" t="s">
        <v>202</v>
      </c>
      <c r="AU113" s="8">
        <v>3.5774704920666131E-2</v>
      </c>
      <c r="AV113" s="8">
        <v>8.9642341238046781E-3</v>
      </c>
      <c r="AW113" s="8">
        <v>3.5801667545427421E-2</v>
      </c>
      <c r="AX113" s="8">
        <v>5.8831248173664509E-2</v>
      </c>
      <c r="AY113" s="8">
        <v>2.0056827208475646E-2</v>
      </c>
      <c r="AZ113" s="8">
        <v>6.0797055130475806E-2</v>
      </c>
      <c r="BA113" s="8">
        <v>6.5557469624751619E-2</v>
      </c>
      <c r="BB113" s="8">
        <v>1.890049431657919E-2</v>
      </c>
      <c r="BC113" s="8">
        <v>6.3167069972203227E-2</v>
      </c>
      <c r="BD113" s="8">
        <v>5.2440949939074187E-2</v>
      </c>
      <c r="BE113" s="8">
        <v>1.5493675244095161E-2</v>
      </c>
      <c r="BF113" s="8">
        <v>7.6840357313548366E-2</v>
      </c>
      <c r="BG113" s="8">
        <v>7.3065569148629037E-2</v>
      </c>
      <c r="BH113" s="8">
        <v>7.6654351329080649E-7</v>
      </c>
      <c r="BI113" s="8">
        <v>3.6194716771935483E-2</v>
      </c>
      <c r="BJ113" s="8">
        <v>1.0805406065901613</v>
      </c>
      <c r="BK113" s="8">
        <v>0.3816206143837097</v>
      </c>
      <c r="BL113" s="8">
        <v>0.38956051778467737</v>
      </c>
    </row>
    <row r="114" spans="1:64" x14ac:dyDescent="0.3">
      <c r="A114" s="7">
        <v>311710</v>
      </c>
      <c r="B114" s="7" t="s">
        <v>203</v>
      </c>
      <c r="C114" s="8">
        <f t="shared" si="18"/>
        <v>3.8749202398764525E-2</v>
      </c>
      <c r="D114" s="8">
        <f t="shared" si="19"/>
        <v>9.5925031958417704E-3</v>
      </c>
      <c r="E114" s="8">
        <f t="shared" si="20"/>
        <v>4.2759135439654844E-2</v>
      </c>
      <c r="F114" s="8">
        <f t="shared" si="21"/>
        <v>6.1683095995096776E-2</v>
      </c>
      <c r="G114" s="8">
        <f t="shared" si="22"/>
        <v>1.2015265775451615E-2</v>
      </c>
      <c r="H114" s="8">
        <f t="shared" si="23"/>
        <v>4.5563524062327276E-2</v>
      </c>
      <c r="I114" s="8">
        <f t="shared" si="24"/>
        <v>6.5282355581854842E-2</v>
      </c>
      <c r="J114" s="8">
        <f t="shared" si="25"/>
        <v>1.5547240134943548E-2</v>
      </c>
      <c r="K114" s="8">
        <f t="shared" si="26"/>
        <v>5.9967238813241938E-2</v>
      </c>
      <c r="L114" s="8">
        <f t="shared" si="27"/>
        <v>7.3707883361241941E-2</v>
      </c>
      <c r="M114" s="8">
        <f t="shared" si="28"/>
        <v>1.8053453285166127E-2</v>
      </c>
      <c r="N114" s="8">
        <f t="shared" si="29"/>
        <v>8.8441128324661278E-2</v>
      </c>
      <c r="O114" s="8">
        <f t="shared" si="30"/>
        <v>9.1828771270403217E-2</v>
      </c>
      <c r="P114" s="8">
        <f t="shared" si="31"/>
        <v>2.9921083653966129E-6</v>
      </c>
      <c r="Q114" s="8">
        <f t="shared" si="32"/>
        <v>6.7130785182145158E-2</v>
      </c>
      <c r="R114" s="8">
        <f t="shared" si="33"/>
        <v>1</v>
      </c>
      <c r="S114" s="8">
        <f t="shared" si="34"/>
        <v>0.42571349873629022</v>
      </c>
      <c r="T114" s="8">
        <f t="shared" si="35"/>
        <v>0.44724844743354841</v>
      </c>
      <c r="W114" s="7" t="s">
        <v>1417</v>
      </c>
      <c r="X114" s="7" t="s">
        <v>203</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1</v>
      </c>
      <c r="AO114" s="8">
        <v>0</v>
      </c>
      <c r="AP114" s="8">
        <v>0</v>
      </c>
      <c r="AS114" s="7">
        <v>311710</v>
      </c>
      <c r="AT114" s="7" t="s">
        <v>203</v>
      </c>
      <c r="AU114" s="8">
        <v>3.8749202398764525E-2</v>
      </c>
      <c r="AV114" s="8">
        <v>9.5925031958417704E-3</v>
      </c>
      <c r="AW114" s="8">
        <v>4.2759135439654844E-2</v>
      </c>
      <c r="AX114" s="8">
        <v>6.1683095995096776E-2</v>
      </c>
      <c r="AY114" s="8">
        <v>1.2015265775451615E-2</v>
      </c>
      <c r="AZ114" s="8">
        <v>4.5563524062327276E-2</v>
      </c>
      <c r="BA114" s="8">
        <v>6.5282355581854842E-2</v>
      </c>
      <c r="BB114" s="8">
        <v>1.5547240134943548E-2</v>
      </c>
      <c r="BC114" s="8">
        <v>5.9967238813241938E-2</v>
      </c>
      <c r="BD114" s="8">
        <v>7.3707883361241941E-2</v>
      </c>
      <c r="BE114" s="8">
        <v>1.8053453285166127E-2</v>
      </c>
      <c r="BF114" s="8">
        <v>8.8441128324661278E-2</v>
      </c>
      <c r="BG114" s="8">
        <v>9.1828771270403217E-2</v>
      </c>
      <c r="BH114" s="8">
        <v>2.9921083653966129E-6</v>
      </c>
      <c r="BI114" s="8">
        <v>6.7130785182145158E-2</v>
      </c>
      <c r="BJ114" s="8">
        <v>1.0911008410340324</v>
      </c>
      <c r="BK114" s="8">
        <v>0.42571349873629022</v>
      </c>
      <c r="BL114" s="8">
        <v>0.44724844743354841</v>
      </c>
    </row>
    <row r="115" spans="1:64" x14ac:dyDescent="0.3">
      <c r="A115" s="7">
        <v>311811</v>
      </c>
      <c r="B115" s="7" t="s">
        <v>204</v>
      </c>
      <c r="C115" s="8">
        <f t="shared" si="18"/>
        <v>9.1541274430200006E-2</v>
      </c>
      <c r="D115" s="8">
        <f t="shared" si="19"/>
        <v>1.3420449526500001E-2</v>
      </c>
      <c r="E115" s="8">
        <f t="shared" si="20"/>
        <v>5.9612172983399998E-2</v>
      </c>
      <c r="F115" s="8">
        <f t="shared" si="21"/>
        <v>4.0185313582800003E-2</v>
      </c>
      <c r="G115" s="8">
        <f t="shared" si="22"/>
        <v>6.4542971725599996E-3</v>
      </c>
      <c r="H115" s="8">
        <f t="shared" si="23"/>
        <v>2.0946358894000001E-2</v>
      </c>
      <c r="I115" s="8">
        <f t="shared" si="24"/>
        <v>8.67723781148E-2</v>
      </c>
      <c r="J115" s="8">
        <f t="shared" si="25"/>
        <v>1.18553777062E-2</v>
      </c>
      <c r="K115" s="8">
        <f t="shared" si="26"/>
        <v>3.4738867225399997E-2</v>
      </c>
      <c r="L115" s="8">
        <f t="shared" si="27"/>
        <v>0.106068193095</v>
      </c>
      <c r="M115" s="8">
        <f t="shared" si="28"/>
        <v>1.51308628644E-2</v>
      </c>
      <c r="N115" s="8">
        <f t="shared" si="29"/>
        <v>9.8637994238199994E-2</v>
      </c>
      <c r="O115" s="8">
        <f t="shared" si="30"/>
        <v>0.428269012389</v>
      </c>
      <c r="P115" s="8">
        <f t="shared" si="31"/>
        <v>1.3265914103E-5</v>
      </c>
      <c r="Q115" s="8">
        <f t="shared" si="32"/>
        <v>0.31336764410200002</v>
      </c>
      <c r="R115" s="8">
        <f t="shared" si="33"/>
        <v>1.1645738969399999</v>
      </c>
      <c r="S115" s="8">
        <f t="shared" si="34"/>
        <v>1.0675859696500001</v>
      </c>
      <c r="T115" s="8">
        <f t="shared" si="35"/>
        <v>1.1333666230499999</v>
      </c>
      <c r="W115" s="7" t="s">
        <v>1418</v>
      </c>
      <c r="X115" s="7" t="s">
        <v>204</v>
      </c>
      <c r="Y115" s="8">
        <v>9.1541274430200006E-2</v>
      </c>
      <c r="Z115" s="8">
        <v>1.3420449526500001E-2</v>
      </c>
      <c r="AA115" s="8">
        <v>5.9612172983399998E-2</v>
      </c>
      <c r="AB115" s="8">
        <v>4.0185313582800003E-2</v>
      </c>
      <c r="AC115" s="8">
        <v>6.4542971725599996E-3</v>
      </c>
      <c r="AD115" s="8">
        <v>2.0946358894000001E-2</v>
      </c>
      <c r="AE115" s="8">
        <v>8.67723781148E-2</v>
      </c>
      <c r="AF115" s="8">
        <v>1.18553777062E-2</v>
      </c>
      <c r="AG115" s="8">
        <v>3.4738867225399997E-2</v>
      </c>
      <c r="AH115" s="8">
        <v>0.106068193095</v>
      </c>
      <c r="AI115" s="8">
        <v>1.51308628644E-2</v>
      </c>
      <c r="AJ115" s="8">
        <v>9.8637994238199994E-2</v>
      </c>
      <c r="AK115" s="8">
        <v>0.428269012389</v>
      </c>
      <c r="AL115" s="8">
        <v>1.3265914103E-5</v>
      </c>
      <c r="AM115" s="8">
        <v>0.31336764410200002</v>
      </c>
      <c r="AN115" s="8">
        <v>1.1645738969399999</v>
      </c>
      <c r="AO115" s="8">
        <v>1.0675859696500001</v>
      </c>
      <c r="AP115" s="8">
        <v>1.1333666230499999</v>
      </c>
      <c r="AS115" s="7">
        <v>311811</v>
      </c>
      <c r="AT115" s="7" t="s">
        <v>204</v>
      </c>
      <c r="AU115" s="8">
        <v>0.11887876606291936</v>
      </c>
      <c r="AV115" s="8">
        <v>2.6661613214501292E-2</v>
      </c>
      <c r="AW115" s="8">
        <v>0.13531282677522583</v>
      </c>
      <c r="AX115" s="8">
        <v>6.9560582175669378E-2</v>
      </c>
      <c r="AY115" s="8">
        <v>1.7427217526873547E-2</v>
      </c>
      <c r="AZ115" s="8">
        <v>7.3300198151070972E-2</v>
      </c>
      <c r="BA115" s="8">
        <v>0.12825010701500325</v>
      </c>
      <c r="BB115" s="8">
        <v>2.8465658267462911E-2</v>
      </c>
      <c r="BC115" s="8">
        <v>0.12357706823177259</v>
      </c>
      <c r="BD115" s="8">
        <v>0.14787683291448714</v>
      </c>
      <c r="BE115" s="8">
        <v>3.4087001577138711E-2</v>
      </c>
      <c r="BF115" s="8">
        <v>0.20072147271338542</v>
      </c>
      <c r="BG115" s="8">
        <v>0.39373118880924157</v>
      </c>
      <c r="BH115" s="8">
        <v>9.4073926918161321E-6</v>
      </c>
      <c r="BI115" s="8">
        <v>0.2880960599002258</v>
      </c>
      <c r="BJ115" s="8">
        <v>1.2808532060530646</v>
      </c>
      <c r="BK115" s="8">
        <v>1.0796428365635484</v>
      </c>
      <c r="BL115" s="8">
        <v>1.1996476722238707</v>
      </c>
    </row>
    <row r="116" spans="1:64" x14ac:dyDescent="0.3">
      <c r="A116" s="7">
        <v>311812</v>
      </c>
      <c r="B116" s="7" t="s">
        <v>205</v>
      </c>
      <c r="C116" s="8">
        <f t="shared" si="18"/>
        <v>9.1057999878099996E-2</v>
      </c>
      <c r="D116" s="8">
        <f t="shared" si="19"/>
        <v>1.33446685149E-2</v>
      </c>
      <c r="E116" s="8">
        <f t="shared" si="20"/>
        <v>6.3282346070499998E-2</v>
      </c>
      <c r="F116" s="8">
        <f t="shared" si="21"/>
        <v>5.6813952160300003E-2</v>
      </c>
      <c r="G116" s="8">
        <f t="shared" si="22"/>
        <v>9.1133330167000003E-3</v>
      </c>
      <c r="H116" s="8">
        <f t="shared" si="23"/>
        <v>3.2960807815300003E-2</v>
      </c>
      <c r="I116" s="8">
        <f t="shared" si="24"/>
        <v>8.6864504315899996E-2</v>
      </c>
      <c r="J116" s="8">
        <f t="shared" si="25"/>
        <v>1.18578909576E-2</v>
      </c>
      <c r="K116" s="8">
        <f t="shared" si="26"/>
        <v>3.8570036167700002E-2</v>
      </c>
      <c r="L116" s="8">
        <f t="shared" si="27"/>
        <v>0.105049019255</v>
      </c>
      <c r="M116" s="8">
        <f t="shared" si="28"/>
        <v>1.50105127209E-2</v>
      </c>
      <c r="N116" s="8">
        <f t="shared" si="29"/>
        <v>0.103626409222</v>
      </c>
      <c r="O116" s="8">
        <f t="shared" si="30"/>
        <v>0.42935505035299998</v>
      </c>
      <c r="P116" s="8">
        <f t="shared" si="31"/>
        <v>9.36034586515E-6</v>
      </c>
      <c r="Q116" s="8">
        <f t="shared" si="32"/>
        <v>0.31170782942399999</v>
      </c>
      <c r="R116" s="8">
        <f t="shared" si="33"/>
        <v>1.1676850144599999</v>
      </c>
      <c r="S116" s="8">
        <f t="shared" si="34"/>
        <v>1.09888809299</v>
      </c>
      <c r="T116" s="8">
        <f t="shared" si="35"/>
        <v>1.1372924314399999</v>
      </c>
      <c r="W116" s="7" t="s">
        <v>1419</v>
      </c>
      <c r="X116" s="7" t="s">
        <v>205</v>
      </c>
      <c r="Y116" s="8">
        <v>9.1057999878099996E-2</v>
      </c>
      <c r="Z116" s="8">
        <v>1.33446685149E-2</v>
      </c>
      <c r="AA116" s="8">
        <v>6.3282346070499998E-2</v>
      </c>
      <c r="AB116" s="8">
        <v>5.6813952160300003E-2</v>
      </c>
      <c r="AC116" s="8">
        <v>9.1133330167000003E-3</v>
      </c>
      <c r="AD116" s="8">
        <v>3.2960807815300003E-2</v>
      </c>
      <c r="AE116" s="8">
        <v>8.6864504315899996E-2</v>
      </c>
      <c r="AF116" s="8">
        <v>1.18578909576E-2</v>
      </c>
      <c r="AG116" s="8">
        <v>3.8570036167700002E-2</v>
      </c>
      <c r="AH116" s="8">
        <v>0.105049019255</v>
      </c>
      <c r="AI116" s="8">
        <v>1.50105127209E-2</v>
      </c>
      <c r="AJ116" s="8">
        <v>0.103626409222</v>
      </c>
      <c r="AK116" s="8">
        <v>0.42935505035299998</v>
      </c>
      <c r="AL116" s="8">
        <v>9.36034586515E-6</v>
      </c>
      <c r="AM116" s="8">
        <v>0.31170782942399999</v>
      </c>
      <c r="AN116" s="8">
        <v>1.1676850144599999</v>
      </c>
      <c r="AO116" s="8">
        <v>1.09888809299</v>
      </c>
      <c r="AP116" s="8">
        <v>1.1372924314399999</v>
      </c>
      <c r="AS116" s="7">
        <v>311812</v>
      </c>
      <c r="AT116" s="7" t="s">
        <v>205</v>
      </c>
      <c r="AU116" s="8">
        <v>0.1146013556043855</v>
      </c>
      <c r="AV116" s="8">
        <v>2.6060721874939994E-2</v>
      </c>
      <c r="AW116" s="8">
        <v>0.13284036236140484</v>
      </c>
      <c r="AX116" s="8">
        <v>9.4077002542029012E-2</v>
      </c>
      <c r="AY116" s="8">
        <v>2.4385026186110648E-2</v>
      </c>
      <c r="AZ116" s="8">
        <v>0.1046249454610871</v>
      </c>
      <c r="BA116" s="8">
        <v>0.12507806015281778</v>
      </c>
      <c r="BB116" s="8">
        <v>2.8042041101187735E-2</v>
      </c>
      <c r="BC116" s="8">
        <v>0.12236280405947579</v>
      </c>
      <c r="BD116" s="8">
        <v>0.14224943585269034</v>
      </c>
      <c r="BE116" s="8">
        <v>3.326394154978065E-2</v>
      </c>
      <c r="BF116" s="8">
        <v>0.19648911956775164</v>
      </c>
      <c r="BG116" s="8">
        <v>0.37395439869454805</v>
      </c>
      <c r="BH116" s="8">
        <v>6.9824440187337072E-6</v>
      </c>
      <c r="BI116" s="8">
        <v>0.27148746433703225</v>
      </c>
      <c r="BJ116" s="8">
        <v>1.2735024398403225</v>
      </c>
      <c r="BK116" s="8">
        <v>1.0940547161243546</v>
      </c>
      <c r="BL116" s="8">
        <v>1.1464506472491938</v>
      </c>
    </row>
    <row r="117" spans="1:64" x14ac:dyDescent="0.3">
      <c r="A117" s="7">
        <v>311813</v>
      </c>
      <c r="B117" s="7" t="s">
        <v>206</v>
      </c>
      <c r="C117" s="8">
        <f t="shared" si="18"/>
        <v>3.7562297091764514E-2</v>
      </c>
      <c r="D117" s="8">
        <f t="shared" si="19"/>
        <v>1.0587773843204839E-2</v>
      </c>
      <c r="E117" s="8">
        <f t="shared" si="20"/>
        <v>4.4612816042272588E-2</v>
      </c>
      <c r="F117" s="8">
        <f t="shared" si="21"/>
        <v>3.1761263254751614E-2</v>
      </c>
      <c r="G117" s="8">
        <f t="shared" si="22"/>
        <v>1.0336324297885483E-2</v>
      </c>
      <c r="H117" s="8">
        <f t="shared" si="23"/>
        <v>3.9131902286732259E-2</v>
      </c>
      <c r="I117" s="8">
        <f t="shared" si="24"/>
        <v>4.2579359064709672E-2</v>
      </c>
      <c r="J117" s="8">
        <f t="shared" si="25"/>
        <v>1.1834078608808064E-2</v>
      </c>
      <c r="K117" s="8">
        <f t="shared" si="26"/>
        <v>4.3298188639140325E-2</v>
      </c>
      <c r="L117" s="8">
        <f t="shared" si="27"/>
        <v>4.8308639412503233E-2</v>
      </c>
      <c r="M117" s="8">
        <f t="shared" si="28"/>
        <v>1.403961373788871E-2</v>
      </c>
      <c r="N117" s="8">
        <f t="shared" si="29"/>
        <v>6.558164457974193E-2</v>
      </c>
      <c r="O117" s="8">
        <f t="shared" si="30"/>
        <v>8.876199035201611E-2</v>
      </c>
      <c r="P117" s="8">
        <f t="shared" si="31"/>
        <v>1.3442293243851614E-6</v>
      </c>
      <c r="Q117" s="8">
        <f t="shared" si="32"/>
        <v>6.5740211607661289E-2</v>
      </c>
      <c r="R117" s="8">
        <f t="shared" si="33"/>
        <v>1</v>
      </c>
      <c r="S117" s="8">
        <f t="shared" si="34"/>
        <v>0.2909069091941936</v>
      </c>
      <c r="T117" s="8">
        <f t="shared" si="35"/>
        <v>0.30738904566741937</v>
      </c>
      <c r="W117" s="7" t="s">
        <v>1420</v>
      </c>
      <c r="X117" s="7" t="s">
        <v>206</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1</v>
      </c>
      <c r="AO117" s="8">
        <v>0</v>
      </c>
      <c r="AP117" s="8">
        <v>0</v>
      </c>
      <c r="AS117" s="7">
        <v>311813</v>
      </c>
      <c r="AT117" s="7" t="s">
        <v>206</v>
      </c>
      <c r="AU117" s="8">
        <v>3.7562297091764514E-2</v>
      </c>
      <c r="AV117" s="8">
        <v>1.0587773843204839E-2</v>
      </c>
      <c r="AW117" s="8">
        <v>4.4612816042272588E-2</v>
      </c>
      <c r="AX117" s="8">
        <v>3.1761263254751614E-2</v>
      </c>
      <c r="AY117" s="8">
        <v>1.0336324297885483E-2</v>
      </c>
      <c r="AZ117" s="8">
        <v>3.9131902286732259E-2</v>
      </c>
      <c r="BA117" s="8">
        <v>4.2579359064709672E-2</v>
      </c>
      <c r="BB117" s="8">
        <v>1.1834078608808064E-2</v>
      </c>
      <c r="BC117" s="8">
        <v>4.3298188639140325E-2</v>
      </c>
      <c r="BD117" s="8">
        <v>4.8308639412503233E-2</v>
      </c>
      <c r="BE117" s="8">
        <v>1.403961373788871E-2</v>
      </c>
      <c r="BF117" s="8">
        <v>6.558164457974193E-2</v>
      </c>
      <c r="BG117" s="8">
        <v>8.876199035201611E-2</v>
      </c>
      <c r="BH117" s="8">
        <v>1.3442293243851614E-6</v>
      </c>
      <c r="BI117" s="8">
        <v>6.5740211607661289E-2</v>
      </c>
      <c r="BJ117" s="8">
        <v>1.0927628869774195</v>
      </c>
      <c r="BK117" s="8">
        <v>0.2909069091941936</v>
      </c>
      <c r="BL117" s="8">
        <v>0.30738904566741937</v>
      </c>
    </row>
    <row r="118" spans="1:64" x14ac:dyDescent="0.3">
      <c r="A118" s="7">
        <v>311821</v>
      </c>
      <c r="B118" s="7" t="s">
        <v>207</v>
      </c>
      <c r="C118" s="8">
        <f t="shared" si="18"/>
        <v>8.1700091337699995E-2</v>
      </c>
      <c r="D118" s="8">
        <f t="shared" si="19"/>
        <v>1.54019322951E-2</v>
      </c>
      <c r="E118" s="8">
        <f t="shared" si="20"/>
        <v>7.9916705620500003E-2</v>
      </c>
      <c r="F118" s="8">
        <f t="shared" si="21"/>
        <v>0.15573045563999999</v>
      </c>
      <c r="G118" s="8">
        <f t="shared" si="22"/>
        <v>3.15479246069E-2</v>
      </c>
      <c r="H118" s="8">
        <f t="shared" si="23"/>
        <v>9.3199733429499998E-2</v>
      </c>
      <c r="I118" s="8">
        <f t="shared" si="24"/>
        <v>0.140695874089</v>
      </c>
      <c r="J118" s="8">
        <f t="shared" si="25"/>
        <v>2.40257753157E-2</v>
      </c>
      <c r="K118" s="8">
        <f t="shared" si="26"/>
        <v>6.2887971038899995E-2</v>
      </c>
      <c r="L118" s="8">
        <f t="shared" si="27"/>
        <v>9.8198639100699994E-2</v>
      </c>
      <c r="M118" s="8">
        <f t="shared" si="28"/>
        <v>1.76040542562E-2</v>
      </c>
      <c r="N118" s="8">
        <f t="shared" si="29"/>
        <v>0.16044336622399999</v>
      </c>
      <c r="O118" s="8">
        <f t="shared" si="30"/>
        <v>0.37775720658700002</v>
      </c>
      <c r="P118" s="8">
        <f t="shared" si="31"/>
        <v>2.54929620691E-6</v>
      </c>
      <c r="Q118" s="8">
        <f t="shared" si="32"/>
        <v>0.15536063387599999</v>
      </c>
      <c r="R118" s="8">
        <f t="shared" si="33"/>
        <v>1.1770187292500001</v>
      </c>
      <c r="S118" s="8">
        <f t="shared" si="34"/>
        <v>1.2804781136800001</v>
      </c>
      <c r="T118" s="8">
        <f t="shared" si="35"/>
        <v>1.22760962044</v>
      </c>
      <c r="W118" s="7" t="s">
        <v>1421</v>
      </c>
      <c r="X118" s="7" t="s">
        <v>207</v>
      </c>
      <c r="Y118" s="8">
        <v>8.1700091337699995E-2</v>
      </c>
      <c r="Z118" s="8">
        <v>1.54019322951E-2</v>
      </c>
      <c r="AA118" s="8">
        <v>7.9916705620500003E-2</v>
      </c>
      <c r="AB118" s="8">
        <v>0.15573045563999999</v>
      </c>
      <c r="AC118" s="8">
        <v>3.15479246069E-2</v>
      </c>
      <c r="AD118" s="8">
        <v>9.3199733429499998E-2</v>
      </c>
      <c r="AE118" s="8">
        <v>0.140695874089</v>
      </c>
      <c r="AF118" s="8">
        <v>2.40257753157E-2</v>
      </c>
      <c r="AG118" s="8">
        <v>6.2887971038899995E-2</v>
      </c>
      <c r="AH118" s="8">
        <v>9.8198639100699994E-2</v>
      </c>
      <c r="AI118" s="8">
        <v>1.76040542562E-2</v>
      </c>
      <c r="AJ118" s="8">
        <v>0.16044336622399999</v>
      </c>
      <c r="AK118" s="8">
        <v>0.37775720658700002</v>
      </c>
      <c r="AL118" s="8">
        <v>2.54929620691E-6</v>
      </c>
      <c r="AM118" s="8">
        <v>0.15536063387599999</v>
      </c>
      <c r="AN118" s="8">
        <v>1.1770187292500001</v>
      </c>
      <c r="AO118" s="8">
        <v>1.2804781136800001</v>
      </c>
      <c r="AP118" s="8">
        <v>1.22760962044</v>
      </c>
      <c r="AS118" s="7">
        <v>311821</v>
      </c>
      <c r="AT118" s="7" t="s">
        <v>207</v>
      </c>
      <c r="AU118" s="8">
        <v>4.3462220999366127E-2</v>
      </c>
      <c r="AV118" s="8">
        <v>1.2116456849645161E-2</v>
      </c>
      <c r="AW118" s="8">
        <v>5.7783685817943541E-2</v>
      </c>
      <c r="AX118" s="8">
        <v>6.4251611263185487E-2</v>
      </c>
      <c r="AY118" s="8">
        <v>2.2750951568599995E-2</v>
      </c>
      <c r="AZ118" s="8">
        <v>7.7526913717830645E-2</v>
      </c>
      <c r="BA118" s="8">
        <v>8.9718486832112893E-2</v>
      </c>
      <c r="BB118" s="8">
        <v>2.6855315442237095E-2</v>
      </c>
      <c r="BC118" s="8">
        <v>9.4969094304675816E-2</v>
      </c>
      <c r="BD118" s="8">
        <v>5.9501247109624185E-2</v>
      </c>
      <c r="BE118" s="8">
        <v>1.7655671638956448E-2</v>
      </c>
      <c r="BF118" s="8">
        <v>0.10059470769101614</v>
      </c>
      <c r="BG118" s="8">
        <v>0.10357858890288707</v>
      </c>
      <c r="BH118" s="8">
        <v>8.9773577613048391E-7</v>
      </c>
      <c r="BI118" s="8">
        <v>4.2598883482129042E-2</v>
      </c>
      <c r="BJ118" s="8">
        <v>1.1133623636669354</v>
      </c>
      <c r="BK118" s="8">
        <v>0.43872302493693549</v>
      </c>
      <c r="BL118" s="8">
        <v>0.48573644496580642</v>
      </c>
    </row>
    <row r="119" spans="1:64" x14ac:dyDescent="0.3">
      <c r="A119" s="7">
        <v>311824</v>
      </c>
      <c r="B119" s="7" t="s">
        <v>208</v>
      </c>
      <c r="C119" s="8">
        <f t="shared" si="18"/>
        <v>4.4068043240064518E-2</v>
      </c>
      <c r="D119" s="8">
        <f t="shared" si="19"/>
        <v>1.1746379379819033E-2</v>
      </c>
      <c r="E119" s="8">
        <f t="shared" si="20"/>
        <v>6.1756653424838708E-2</v>
      </c>
      <c r="F119" s="8">
        <f t="shared" si="21"/>
        <v>5.7202761546127426E-2</v>
      </c>
      <c r="G119" s="8">
        <f t="shared" si="22"/>
        <v>1.8901996776912906E-2</v>
      </c>
      <c r="H119" s="8">
        <f t="shared" si="23"/>
        <v>6.8213446703025801E-2</v>
      </c>
      <c r="I119" s="8">
        <f t="shared" si="24"/>
        <v>9.3908350445564517E-2</v>
      </c>
      <c r="J119" s="8">
        <f t="shared" si="25"/>
        <v>2.6330103367651618E-2</v>
      </c>
      <c r="K119" s="8">
        <f t="shared" si="26"/>
        <v>9.9979705279661282E-2</v>
      </c>
      <c r="L119" s="8">
        <f t="shared" si="27"/>
        <v>6.1315770868324203E-2</v>
      </c>
      <c r="M119" s="8">
        <f t="shared" si="28"/>
        <v>1.7163288763725811E-2</v>
      </c>
      <c r="N119" s="8">
        <f t="shared" si="29"/>
        <v>0.10823301305630645</v>
      </c>
      <c r="O119" s="8">
        <f t="shared" si="30"/>
        <v>0.11564327049593551</v>
      </c>
      <c r="P119" s="8">
        <f t="shared" si="31"/>
        <v>1.4435420560441934E-6</v>
      </c>
      <c r="Q119" s="8">
        <f t="shared" si="32"/>
        <v>4.7187255640725803E-2</v>
      </c>
      <c r="R119" s="8">
        <f t="shared" si="33"/>
        <v>1</v>
      </c>
      <c r="S119" s="8">
        <f t="shared" si="34"/>
        <v>0.45076981792935483</v>
      </c>
      <c r="T119" s="8">
        <f t="shared" si="35"/>
        <v>0.52666977199596776</v>
      </c>
      <c r="W119" s="7" t="s">
        <v>1422</v>
      </c>
      <c r="X119" s="7" t="s">
        <v>208</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1</v>
      </c>
      <c r="AO119" s="8">
        <v>0</v>
      </c>
      <c r="AP119" s="8">
        <v>0</v>
      </c>
      <c r="AS119" s="7">
        <v>311824</v>
      </c>
      <c r="AT119" s="7" t="s">
        <v>208</v>
      </c>
      <c r="AU119" s="8">
        <v>4.4068043240064518E-2</v>
      </c>
      <c r="AV119" s="8">
        <v>1.1746379379819033E-2</v>
      </c>
      <c r="AW119" s="8">
        <v>6.1756653424838708E-2</v>
      </c>
      <c r="AX119" s="8">
        <v>5.7202761546127426E-2</v>
      </c>
      <c r="AY119" s="8">
        <v>1.8901996776912906E-2</v>
      </c>
      <c r="AZ119" s="8">
        <v>6.8213446703025801E-2</v>
      </c>
      <c r="BA119" s="8">
        <v>9.3908350445564517E-2</v>
      </c>
      <c r="BB119" s="8">
        <v>2.6330103367651618E-2</v>
      </c>
      <c r="BC119" s="8">
        <v>9.9979705279661282E-2</v>
      </c>
      <c r="BD119" s="8">
        <v>6.1315770868324203E-2</v>
      </c>
      <c r="BE119" s="8">
        <v>1.7163288763725811E-2</v>
      </c>
      <c r="BF119" s="8">
        <v>0.10823301305630645</v>
      </c>
      <c r="BG119" s="8">
        <v>0.11564327049593551</v>
      </c>
      <c r="BH119" s="8">
        <v>1.4435420560441934E-6</v>
      </c>
      <c r="BI119" s="8">
        <v>4.7187255640725803E-2</v>
      </c>
      <c r="BJ119" s="8">
        <v>1.1175710760441937</v>
      </c>
      <c r="BK119" s="8">
        <v>0.45076981792935483</v>
      </c>
      <c r="BL119" s="8">
        <v>0.52666977199596776</v>
      </c>
    </row>
    <row r="120" spans="1:64" x14ac:dyDescent="0.3">
      <c r="A120" s="7">
        <v>311830</v>
      </c>
      <c r="B120" s="7" t="s">
        <v>209</v>
      </c>
      <c r="C120" s="8">
        <f t="shared" si="18"/>
        <v>1.80480788768871E-2</v>
      </c>
      <c r="D120" s="8">
        <f t="shared" si="19"/>
        <v>4.9659014250822576E-3</v>
      </c>
      <c r="E120" s="8">
        <f t="shared" si="20"/>
        <v>2.2715923479854839E-2</v>
      </c>
      <c r="F120" s="8">
        <f t="shared" si="21"/>
        <v>2.3136202091222576E-2</v>
      </c>
      <c r="G120" s="8">
        <f t="shared" si="22"/>
        <v>7.9562281947096782E-3</v>
      </c>
      <c r="H120" s="8">
        <f t="shared" si="23"/>
        <v>2.4080127533559679E-2</v>
      </c>
      <c r="I120" s="8">
        <f t="shared" si="24"/>
        <v>3.8761680966403235E-2</v>
      </c>
      <c r="J120" s="8">
        <f t="shared" si="25"/>
        <v>1.1196641355853227E-2</v>
      </c>
      <c r="K120" s="8">
        <f t="shared" si="26"/>
        <v>3.7218619899887104E-2</v>
      </c>
      <c r="L120" s="8">
        <f t="shared" si="27"/>
        <v>2.5800650634016126E-2</v>
      </c>
      <c r="M120" s="8">
        <f t="shared" si="28"/>
        <v>7.4029299545177417E-3</v>
      </c>
      <c r="N120" s="8">
        <f t="shared" si="29"/>
        <v>3.9522113388193544E-2</v>
      </c>
      <c r="O120" s="8">
        <f t="shared" si="30"/>
        <v>4.2476312847500003E-2</v>
      </c>
      <c r="P120" s="8">
        <f t="shared" si="31"/>
        <v>4.4992403737322583E-7</v>
      </c>
      <c r="Q120" s="8">
        <f t="shared" si="32"/>
        <v>1.7408239457564516E-2</v>
      </c>
      <c r="R120" s="8">
        <f t="shared" si="33"/>
        <v>1</v>
      </c>
      <c r="S120" s="8">
        <f t="shared" si="34"/>
        <v>0.16807578362612902</v>
      </c>
      <c r="T120" s="8">
        <f t="shared" si="35"/>
        <v>0.20008016802854839</v>
      </c>
      <c r="W120" s="7" t="s">
        <v>1423</v>
      </c>
      <c r="X120" s="7" t="s">
        <v>209</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1</v>
      </c>
      <c r="AO120" s="8">
        <v>0</v>
      </c>
      <c r="AP120" s="8">
        <v>0</v>
      </c>
      <c r="AS120" s="7">
        <v>311830</v>
      </c>
      <c r="AT120" s="7" t="s">
        <v>209</v>
      </c>
      <c r="AU120" s="8">
        <v>1.80480788768871E-2</v>
      </c>
      <c r="AV120" s="8">
        <v>4.9659014250822576E-3</v>
      </c>
      <c r="AW120" s="8">
        <v>2.2715923479854839E-2</v>
      </c>
      <c r="AX120" s="8">
        <v>2.3136202091222576E-2</v>
      </c>
      <c r="AY120" s="8">
        <v>7.9562281947096782E-3</v>
      </c>
      <c r="AZ120" s="8">
        <v>2.4080127533559679E-2</v>
      </c>
      <c r="BA120" s="8">
        <v>3.8761680966403235E-2</v>
      </c>
      <c r="BB120" s="8">
        <v>1.1196641355853227E-2</v>
      </c>
      <c r="BC120" s="8">
        <v>3.7218619899887104E-2</v>
      </c>
      <c r="BD120" s="8">
        <v>2.5800650634016126E-2</v>
      </c>
      <c r="BE120" s="8">
        <v>7.4029299545177417E-3</v>
      </c>
      <c r="BF120" s="8">
        <v>3.9522113388193544E-2</v>
      </c>
      <c r="BG120" s="8">
        <v>4.2476312847500003E-2</v>
      </c>
      <c r="BH120" s="8">
        <v>4.4992403737322583E-7</v>
      </c>
      <c r="BI120" s="8">
        <v>1.7408239457564516E-2</v>
      </c>
      <c r="BJ120" s="8">
        <v>1.0457299037819354</v>
      </c>
      <c r="BK120" s="8">
        <v>0.16807578362612902</v>
      </c>
      <c r="BL120" s="8">
        <v>0.20008016802854839</v>
      </c>
    </row>
    <row r="121" spans="1:64" x14ac:dyDescent="0.3">
      <c r="A121" s="7">
        <v>311911</v>
      </c>
      <c r="B121" s="7" t="s">
        <v>210</v>
      </c>
      <c r="C121" s="8">
        <f t="shared" si="18"/>
        <v>5.6631283011187097E-2</v>
      </c>
      <c r="D121" s="8">
        <f t="shared" si="19"/>
        <v>1.397045582209645E-2</v>
      </c>
      <c r="E121" s="8">
        <f t="shared" si="20"/>
        <v>9.2018375622167761E-2</v>
      </c>
      <c r="F121" s="8">
        <f t="shared" si="21"/>
        <v>7.9406135571533851E-2</v>
      </c>
      <c r="G121" s="8">
        <f t="shared" si="22"/>
        <v>2.8495826897396451E-2</v>
      </c>
      <c r="H121" s="8">
        <f t="shared" si="23"/>
        <v>0.10523714981289257</v>
      </c>
      <c r="I121" s="8">
        <f t="shared" si="24"/>
        <v>0.16214954353406447</v>
      </c>
      <c r="J121" s="8">
        <f t="shared" si="25"/>
        <v>4.7106180869562898E-2</v>
      </c>
      <c r="K121" s="8">
        <f t="shared" si="26"/>
        <v>0.20001555969333873</v>
      </c>
      <c r="L121" s="8">
        <f t="shared" si="27"/>
        <v>7.4146162064319371E-2</v>
      </c>
      <c r="M121" s="8">
        <f t="shared" si="28"/>
        <v>1.951708207733387E-2</v>
      </c>
      <c r="N121" s="8">
        <f t="shared" si="29"/>
        <v>0.16066838366795161</v>
      </c>
      <c r="O121" s="8">
        <f t="shared" si="30"/>
        <v>0.18938391305129035</v>
      </c>
      <c r="P121" s="8">
        <f t="shared" si="31"/>
        <v>3.544715882282258E-6</v>
      </c>
      <c r="Q121" s="8">
        <f t="shared" si="32"/>
        <v>4.8671174374354816E-2</v>
      </c>
      <c r="R121" s="8">
        <f t="shared" si="33"/>
        <v>1</v>
      </c>
      <c r="S121" s="8">
        <f t="shared" si="34"/>
        <v>0.69701008002387099</v>
      </c>
      <c r="T121" s="8">
        <f t="shared" si="35"/>
        <v>0.89314225183854834</v>
      </c>
      <c r="W121" s="7" t="s">
        <v>1424</v>
      </c>
      <c r="X121" s="7" t="s">
        <v>210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1</v>
      </c>
      <c r="AO121" s="8">
        <v>0</v>
      </c>
      <c r="AP121" s="8">
        <v>0</v>
      </c>
      <c r="AS121" s="7">
        <v>311911</v>
      </c>
      <c r="AT121" s="7" t="s">
        <v>210</v>
      </c>
      <c r="AU121" s="8">
        <v>5.6631283011187097E-2</v>
      </c>
      <c r="AV121" s="8">
        <v>1.397045582209645E-2</v>
      </c>
      <c r="AW121" s="8">
        <v>9.2018375622167761E-2</v>
      </c>
      <c r="AX121" s="8">
        <v>7.9406135571533851E-2</v>
      </c>
      <c r="AY121" s="8">
        <v>2.8495826897396451E-2</v>
      </c>
      <c r="AZ121" s="8">
        <v>0.10523714981289257</v>
      </c>
      <c r="BA121" s="8">
        <v>0.16214954353406447</v>
      </c>
      <c r="BB121" s="8">
        <v>4.7106180869562898E-2</v>
      </c>
      <c r="BC121" s="8">
        <v>0.20001555969333873</v>
      </c>
      <c r="BD121" s="8">
        <v>7.4146162064319371E-2</v>
      </c>
      <c r="BE121" s="8">
        <v>1.951708207733387E-2</v>
      </c>
      <c r="BF121" s="8">
        <v>0.16066838366795161</v>
      </c>
      <c r="BG121" s="8">
        <v>0.18938391305129035</v>
      </c>
      <c r="BH121" s="8">
        <v>3.544715882282258E-6</v>
      </c>
      <c r="BI121" s="8">
        <v>4.8671174374354816E-2</v>
      </c>
      <c r="BJ121" s="8">
        <v>1.162620114455484</v>
      </c>
      <c r="BK121" s="8">
        <v>0.69701008002387099</v>
      </c>
      <c r="BL121" s="8">
        <v>0.89314225183854834</v>
      </c>
    </row>
    <row r="122" spans="1:64" x14ac:dyDescent="0.3">
      <c r="A122" s="7">
        <v>311919</v>
      </c>
      <c r="B122" s="7" t="s">
        <v>211</v>
      </c>
      <c r="C122" s="8">
        <f t="shared" si="18"/>
        <v>7.5324564988954817E-2</v>
      </c>
      <c r="D122" s="8">
        <f t="shared" si="19"/>
        <v>1.7491849166497743E-2</v>
      </c>
      <c r="E122" s="8">
        <f t="shared" si="20"/>
        <v>0.13063011561438712</v>
      </c>
      <c r="F122" s="8">
        <f t="shared" si="21"/>
        <v>0.10409871077983127</v>
      </c>
      <c r="G122" s="8">
        <f t="shared" si="22"/>
        <v>3.2978756995331621E-2</v>
      </c>
      <c r="H122" s="8">
        <f t="shared" si="23"/>
        <v>0.13967996166754512</v>
      </c>
      <c r="I122" s="8">
        <f t="shared" si="24"/>
        <v>0.21935305982888714</v>
      </c>
      <c r="J122" s="8">
        <f t="shared" si="25"/>
        <v>5.9477901596796771E-2</v>
      </c>
      <c r="K122" s="8">
        <f t="shared" si="26"/>
        <v>0.27661972807983864</v>
      </c>
      <c r="L122" s="8">
        <f t="shared" si="27"/>
        <v>9.8506838532914504E-2</v>
      </c>
      <c r="M122" s="8">
        <f t="shared" si="28"/>
        <v>2.4270174863091291E-2</v>
      </c>
      <c r="N122" s="8">
        <f t="shared" si="29"/>
        <v>0.22936687913799994</v>
      </c>
      <c r="O122" s="8">
        <f t="shared" si="30"/>
        <v>0.28471795399959665</v>
      </c>
      <c r="P122" s="8">
        <f t="shared" si="31"/>
        <v>4.3625379921750003E-6</v>
      </c>
      <c r="Q122" s="8">
        <f t="shared" si="32"/>
        <v>7.2253156729572665E-2</v>
      </c>
      <c r="R122" s="8">
        <f t="shared" si="33"/>
        <v>1</v>
      </c>
      <c r="S122" s="8">
        <f t="shared" si="34"/>
        <v>1.0025638810559676</v>
      </c>
      <c r="T122" s="8">
        <f t="shared" si="35"/>
        <v>1.2812571411182256</v>
      </c>
      <c r="W122" s="7" t="s">
        <v>1425</v>
      </c>
      <c r="X122" s="7" t="s">
        <v>211</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1</v>
      </c>
      <c r="AO122" s="8">
        <v>0</v>
      </c>
      <c r="AP122" s="8">
        <v>0</v>
      </c>
      <c r="AS122" s="7">
        <v>311919</v>
      </c>
      <c r="AT122" s="7" t="s">
        <v>211</v>
      </c>
      <c r="AU122" s="8">
        <v>7.5324564988954817E-2</v>
      </c>
      <c r="AV122" s="8">
        <v>1.7491849166497743E-2</v>
      </c>
      <c r="AW122" s="8">
        <v>0.13063011561438712</v>
      </c>
      <c r="AX122" s="8">
        <v>0.10409871077983127</v>
      </c>
      <c r="AY122" s="8">
        <v>3.2978756995331621E-2</v>
      </c>
      <c r="AZ122" s="8">
        <v>0.13967996166754512</v>
      </c>
      <c r="BA122" s="8">
        <v>0.21935305982888714</v>
      </c>
      <c r="BB122" s="8">
        <v>5.9477901596796771E-2</v>
      </c>
      <c r="BC122" s="8">
        <v>0.27661972807983864</v>
      </c>
      <c r="BD122" s="8">
        <v>9.8506838532914504E-2</v>
      </c>
      <c r="BE122" s="8">
        <v>2.4270174863091291E-2</v>
      </c>
      <c r="BF122" s="8">
        <v>0.22936687913799994</v>
      </c>
      <c r="BG122" s="8">
        <v>0.28471795399959665</v>
      </c>
      <c r="BH122" s="8">
        <v>4.3625379921750003E-6</v>
      </c>
      <c r="BI122" s="8">
        <v>7.2253156729572665E-2</v>
      </c>
      <c r="BJ122" s="8">
        <v>1.2234465297696773</v>
      </c>
      <c r="BK122" s="8">
        <v>1.0025638810559676</v>
      </c>
      <c r="BL122" s="8">
        <v>1.2812571411182256</v>
      </c>
    </row>
    <row r="123" spans="1:64" x14ac:dyDescent="0.3">
      <c r="A123" s="7">
        <v>311920</v>
      </c>
      <c r="B123" s="7" t="s">
        <v>212</v>
      </c>
      <c r="C123" s="8">
        <f t="shared" si="18"/>
        <v>0.137877173169</v>
      </c>
      <c r="D123" s="8">
        <f t="shared" si="19"/>
        <v>1.90219794744E-2</v>
      </c>
      <c r="E123" s="8">
        <f t="shared" si="20"/>
        <v>8.3387994864900006E-2</v>
      </c>
      <c r="F123" s="8">
        <f t="shared" si="21"/>
        <v>0.15681827685700001</v>
      </c>
      <c r="G123" s="8">
        <f t="shared" si="22"/>
        <v>3.8171221667000002E-2</v>
      </c>
      <c r="H123" s="8">
        <f t="shared" si="23"/>
        <v>5.7525377849399997E-2</v>
      </c>
      <c r="I123" s="8">
        <f t="shared" si="24"/>
        <v>0.35128767538</v>
      </c>
      <c r="J123" s="8">
        <f t="shared" si="25"/>
        <v>6.1772679806100003E-2</v>
      </c>
      <c r="K123" s="8">
        <f t="shared" si="26"/>
        <v>9.1488246784900001E-2</v>
      </c>
      <c r="L123" s="8">
        <f t="shared" si="27"/>
        <v>0.192149363584</v>
      </c>
      <c r="M123" s="8">
        <f t="shared" si="28"/>
        <v>3.0837404416899999E-2</v>
      </c>
      <c r="N123" s="8">
        <f t="shared" si="29"/>
        <v>0.193340440291</v>
      </c>
      <c r="O123" s="8">
        <f t="shared" si="30"/>
        <v>0.33044059887799998</v>
      </c>
      <c r="P123" s="8">
        <f t="shared" si="31"/>
        <v>3.9320920103000001E-6</v>
      </c>
      <c r="Q123" s="8">
        <f t="shared" si="32"/>
        <v>0.102973493495</v>
      </c>
      <c r="R123" s="8">
        <f t="shared" si="33"/>
        <v>1.2402871475099999</v>
      </c>
      <c r="S123" s="8">
        <f t="shared" si="34"/>
        <v>1.25251487637</v>
      </c>
      <c r="T123" s="8">
        <f t="shared" si="35"/>
        <v>1.5045486019700001</v>
      </c>
      <c r="W123" s="7" t="s">
        <v>1426</v>
      </c>
      <c r="X123" s="7" t="s">
        <v>212</v>
      </c>
      <c r="Y123" s="8">
        <v>0.137877173169</v>
      </c>
      <c r="Z123" s="8">
        <v>1.90219794744E-2</v>
      </c>
      <c r="AA123" s="8">
        <v>8.3387994864900006E-2</v>
      </c>
      <c r="AB123" s="8">
        <v>0.15681827685700001</v>
      </c>
      <c r="AC123" s="8">
        <v>3.8171221667000002E-2</v>
      </c>
      <c r="AD123" s="8">
        <v>5.7525377849399997E-2</v>
      </c>
      <c r="AE123" s="8">
        <v>0.35128767538</v>
      </c>
      <c r="AF123" s="8">
        <v>6.1772679806100003E-2</v>
      </c>
      <c r="AG123" s="8">
        <v>9.1488246784900001E-2</v>
      </c>
      <c r="AH123" s="8">
        <v>0.192149363584</v>
      </c>
      <c r="AI123" s="8">
        <v>3.0837404416899999E-2</v>
      </c>
      <c r="AJ123" s="8">
        <v>0.193340440291</v>
      </c>
      <c r="AK123" s="8">
        <v>0.33044059887799998</v>
      </c>
      <c r="AL123" s="8">
        <v>3.9320920103000001E-6</v>
      </c>
      <c r="AM123" s="8">
        <v>0.102973493495</v>
      </c>
      <c r="AN123" s="8">
        <v>1.2402871475099999</v>
      </c>
      <c r="AO123" s="8">
        <v>1.25251487637</v>
      </c>
      <c r="AP123" s="8">
        <v>1.5045486019700001</v>
      </c>
      <c r="AS123" s="7">
        <v>311920</v>
      </c>
      <c r="AT123" s="7" t="s">
        <v>212</v>
      </c>
      <c r="AU123" s="8">
        <v>0.12354077137690966</v>
      </c>
      <c r="AV123" s="8">
        <v>2.8416805427296941E-2</v>
      </c>
      <c r="AW123" s="8">
        <v>0.13093234078221125</v>
      </c>
      <c r="AX123" s="8">
        <v>0.26138688885466771</v>
      </c>
      <c r="AY123" s="8">
        <v>8.2892869486407408E-2</v>
      </c>
      <c r="AZ123" s="8">
        <v>0.21386658455593388</v>
      </c>
      <c r="BA123" s="8">
        <v>0.35128861483540308</v>
      </c>
      <c r="BB123" s="8">
        <v>9.5374566378146813E-2</v>
      </c>
      <c r="BC123" s="8">
        <v>0.28087221289034836</v>
      </c>
      <c r="BD123" s="8">
        <v>0.18905467811395649</v>
      </c>
      <c r="BE123" s="8">
        <v>4.7269290981288715E-2</v>
      </c>
      <c r="BF123" s="8">
        <v>0.27012539467574187</v>
      </c>
      <c r="BG123" s="8">
        <v>0.27181404101254864</v>
      </c>
      <c r="BH123" s="8">
        <v>3.4647765728361447E-6</v>
      </c>
      <c r="BI123" s="8">
        <v>8.4704002713629017E-2</v>
      </c>
      <c r="BJ123" s="8">
        <v>1.282889917586129</v>
      </c>
      <c r="BK123" s="8">
        <v>1.380726988058548</v>
      </c>
      <c r="BL123" s="8">
        <v>1.5501160392651616</v>
      </c>
    </row>
    <row r="124" spans="1:64" x14ac:dyDescent="0.3">
      <c r="A124" s="7">
        <v>311930</v>
      </c>
      <c r="B124" s="7" t="s">
        <v>213</v>
      </c>
      <c r="C124" s="8">
        <f t="shared" si="18"/>
        <v>4.6128410503946775E-2</v>
      </c>
      <c r="D124" s="8">
        <f t="shared" si="19"/>
        <v>1.2103079450050002E-2</v>
      </c>
      <c r="E124" s="8">
        <f t="shared" si="20"/>
        <v>0.10428561400179029</v>
      </c>
      <c r="F124" s="8">
        <f t="shared" si="21"/>
        <v>7.3160637709388687E-2</v>
      </c>
      <c r="G124" s="8">
        <f t="shared" si="22"/>
        <v>2.3985973321674514E-2</v>
      </c>
      <c r="H124" s="8">
        <f t="shared" si="23"/>
        <v>0.11125368708089842</v>
      </c>
      <c r="I124" s="8">
        <f t="shared" si="24"/>
        <v>5.6373768906730647E-2</v>
      </c>
      <c r="J124" s="8">
        <f t="shared" si="25"/>
        <v>1.9020555272070964E-2</v>
      </c>
      <c r="K124" s="8">
        <f t="shared" si="26"/>
        <v>0.10308366969511774</v>
      </c>
      <c r="L124" s="8">
        <f t="shared" si="27"/>
        <v>3.9806713961808071E-2</v>
      </c>
      <c r="M124" s="8">
        <f t="shared" si="28"/>
        <v>1.2103063270233876E-2</v>
      </c>
      <c r="N124" s="8">
        <f t="shared" si="29"/>
        <v>0.1252775768588387</v>
      </c>
      <c r="O124" s="8">
        <f t="shared" si="30"/>
        <v>0.24368938121380662</v>
      </c>
      <c r="P124" s="8">
        <f t="shared" si="31"/>
        <v>2.3518850117291931E-6</v>
      </c>
      <c r="Q124" s="8">
        <f t="shared" si="32"/>
        <v>0.10357668218366121</v>
      </c>
      <c r="R124" s="8">
        <f t="shared" si="33"/>
        <v>1</v>
      </c>
      <c r="S124" s="8">
        <f t="shared" si="34"/>
        <v>0.64388416907967727</v>
      </c>
      <c r="T124" s="8">
        <f t="shared" si="35"/>
        <v>0.61396186484177417</v>
      </c>
      <c r="W124" s="7" t="s">
        <v>1427</v>
      </c>
      <c r="X124" s="7" t="s">
        <v>213</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1</v>
      </c>
      <c r="AO124" s="8">
        <v>0</v>
      </c>
      <c r="AP124" s="8">
        <v>0</v>
      </c>
      <c r="AS124" s="7">
        <v>311930</v>
      </c>
      <c r="AT124" s="7" t="s">
        <v>213</v>
      </c>
      <c r="AU124" s="8">
        <v>4.6128410503946775E-2</v>
      </c>
      <c r="AV124" s="8">
        <v>1.2103079450050002E-2</v>
      </c>
      <c r="AW124" s="8">
        <v>0.10428561400179029</v>
      </c>
      <c r="AX124" s="8">
        <v>7.3160637709388687E-2</v>
      </c>
      <c r="AY124" s="8">
        <v>2.3985973321674514E-2</v>
      </c>
      <c r="AZ124" s="8">
        <v>0.11125368708089842</v>
      </c>
      <c r="BA124" s="8">
        <v>5.6373768906730647E-2</v>
      </c>
      <c r="BB124" s="8">
        <v>1.9020555272070964E-2</v>
      </c>
      <c r="BC124" s="8">
        <v>0.10308366969511774</v>
      </c>
      <c r="BD124" s="8">
        <v>3.9806713961808071E-2</v>
      </c>
      <c r="BE124" s="8">
        <v>1.2103063270233876E-2</v>
      </c>
      <c r="BF124" s="8">
        <v>0.1252775768588387</v>
      </c>
      <c r="BG124" s="8">
        <v>0.24368938121380662</v>
      </c>
      <c r="BH124" s="8">
        <v>2.3518850117291931E-6</v>
      </c>
      <c r="BI124" s="8">
        <v>0.10357668218366121</v>
      </c>
      <c r="BJ124" s="8">
        <v>1.1625171039559676</v>
      </c>
      <c r="BK124" s="8">
        <v>0.64388416907967727</v>
      </c>
      <c r="BL124" s="8">
        <v>0.61396186484177417</v>
      </c>
    </row>
    <row r="125" spans="1:64" x14ac:dyDescent="0.3">
      <c r="A125" s="7">
        <v>311941</v>
      </c>
      <c r="B125" s="7" t="s">
        <v>214</v>
      </c>
      <c r="C125" s="8">
        <f t="shared" si="18"/>
        <v>0.101353257362</v>
      </c>
      <c r="D125" s="8">
        <f t="shared" si="19"/>
        <v>1.5493932653E-2</v>
      </c>
      <c r="E125" s="8">
        <f t="shared" si="20"/>
        <v>8.4178413947299996E-2</v>
      </c>
      <c r="F125" s="8">
        <f t="shared" si="21"/>
        <v>0.110947772441</v>
      </c>
      <c r="G125" s="8">
        <f t="shared" si="22"/>
        <v>2.4817140538799999E-2</v>
      </c>
      <c r="H125" s="8">
        <f t="shared" si="23"/>
        <v>5.3196200564300002E-2</v>
      </c>
      <c r="I125" s="8">
        <f t="shared" si="24"/>
        <v>0.186928817075</v>
      </c>
      <c r="J125" s="8">
        <f t="shared" si="25"/>
        <v>3.4153581767799999E-2</v>
      </c>
      <c r="K125" s="8">
        <f t="shared" si="26"/>
        <v>6.9312640899200001E-2</v>
      </c>
      <c r="L125" s="8">
        <f t="shared" si="27"/>
        <v>0.12345175052</v>
      </c>
      <c r="M125" s="8">
        <f t="shared" si="28"/>
        <v>2.1188531342300001E-2</v>
      </c>
      <c r="N125" s="8">
        <f t="shared" si="29"/>
        <v>0.169194806447</v>
      </c>
      <c r="O125" s="8">
        <f t="shared" si="30"/>
        <v>0.37765778644999998</v>
      </c>
      <c r="P125" s="8">
        <f t="shared" si="31"/>
        <v>4.6891746370799999E-6</v>
      </c>
      <c r="Q125" s="8">
        <f t="shared" si="32"/>
        <v>0.147896738167</v>
      </c>
      <c r="R125" s="8">
        <f t="shared" si="33"/>
        <v>1.20102560396</v>
      </c>
      <c r="S125" s="8">
        <f t="shared" si="34"/>
        <v>1.18896111354</v>
      </c>
      <c r="T125" s="8">
        <f t="shared" si="35"/>
        <v>1.2903950397399999</v>
      </c>
      <c r="W125" s="7" t="s">
        <v>1428</v>
      </c>
      <c r="X125" s="7" t="s">
        <v>214</v>
      </c>
      <c r="Y125" s="8">
        <v>0.101353257362</v>
      </c>
      <c r="Z125" s="8">
        <v>1.5493932653E-2</v>
      </c>
      <c r="AA125" s="8">
        <v>8.4178413947299996E-2</v>
      </c>
      <c r="AB125" s="8">
        <v>0.110947772441</v>
      </c>
      <c r="AC125" s="8">
        <v>2.4817140538799999E-2</v>
      </c>
      <c r="AD125" s="8">
        <v>5.3196200564300002E-2</v>
      </c>
      <c r="AE125" s="8">
        <v>0.186928817075</v>
      </c>
      <c r="AF125" s="8">
        <v>3.4153581767799999E-2</v>
      </c>
      <c r="AG125" s="8">
        <v>6.9312640899200001E-2</v>
      </c>
      <c r="AH125" s="8">
        <v>0.12345175052</v>
      </c>
      <c r="AI125" s="8">
        <v>2.1188531342300001E-2</v>
      </c>
      <c r="AJ125" s="8">
        <v>0.169194806447</v>
      </c>
      <c r="AK125" s="8">
        <v>0.37765778644999998</v>
      </c>
      <c r="AL125" s="8">
        <v>4.6891746370799999E-6</v>
      </c>
      <c r="AM125" s="8">
        <v>0.147896738167</v>
      </c>
      <c r="AN125" s="8">
        <v>1.20102560396</v>
      </c>
      <c r="AO125" s="8">
        <v>1.18896111354</v>
      </c>
      <c r="AP125" s="8">
        <v>1.2903950397399999</v>
      </c>
      <c r="AS125" s="7">
        <v>311941</v>
      </c>
      <c r="AT125" s="7" t="s">
        <v>214</v>
      </c>
      <c r="AU125" s="8">
        <v>0.11124700832611614</v>
      </c>
      <c r="AV125" s="8">
        <v>2.4294259725589507E-2</v>
      </c>
      <c r="AW125" s="8">
        <v>0.1434632482348612</v>
      </c>
      <c r="AX125" s="8">
        <v>0.17121459812680176</v>
      </c>
      <c r="AY125" s="8">
        <v>4.9203492651728714E-2</v>
      </c>
      <c r="AZ125" s="8">
        <v>0.17083531252982148</v>
      </c>
      <c r="BA125" s="8">
        <v>0.22091742850340321</v>
      </c>
      <c r="BB125" s="8">
        <v>5.6536238249909672E-2</v>
      </c>
      <c r="BC125" s="8">
        <v>0.22077310021833385</v>
      </c>
      <c r="BD125" s="8">
        <v>0.14655884835241936</v>
      </c>
      <c r="BE125" s="8">
        <v>3.5284016451111296E-2</v>
      </c>
      <c r="BF125" s="8">
        <v>0.25712329184151617</v>
      </c>
      <c r="BG125" s="8">
        <v>0.34111025872903239</v>
      </c>
      <c r="BH125" s="8">
        <v>7.0042456516743546E-6</v>
      </c>
      <c r="BI125" s="8">
        <v>0.13358415060245149</v>
      </c>
      <c r="BJ125" s="8">
        <v>1.2790045162864514</v>
      </c>
      <c r="BK125" s="8">
        <v>1.2944792097596778</v>
      </c>
      <c r="BL125" s="8">
        <v>1.4014525734237093</v>
      </c>
    </row>
    <row r="126" spans="1:64" x14ac:dyDescent="0.3">
      <c r="A126" s="7">
        <v>311942</v>
      </c>
      <c r="B126" s="7" t="s">
        <v>215</v>
      </c>
      <c r="C126" s="8">
        <f t="shared" si="18"/>
        <v>0.101062592358</v>
      </c>
      <c r="D126" s="8">
        <f t="shared" si="19"/>
        <v>1.54268078727E-2</v>
      </c>
      <c r="E126" s="8">
        <f t="shared" si="20"/>
        <v>8.4032407496600001E-2</v>
      </c>
      <c r="F126" s="8">
        <f t="shared" si="21"/>
        <v>0.309120232281</v>
      </c>
      <c r="G126" s="8">
        <f t="shared" si="22"/>
        <v>6.9009091238599995E-2</v>
      </c>
      <c r="H126" s="8">
        <f t="shared" si="23"/>
        <v>0.146910727834</v>
      </c>
      <c r="I126" s="8">
        <f t="shared" si="24"/>
        <v>0.186214411951</v>
      </c>
      <c r="J126" s="8">
        <f t="shared" si="25"/>
        <v>3.3967492501799999E-2</v>
      </c>
      <c r="K126" s="8">
        <f t="shared" si="26"/>
        <v>6.8377960080499997E-2</v>
      </c>
      <c r="L126" s="8">
        <f t="shared" si="27"/>
        <v>0.122648266538</v>
      </c>
      <c r="M126" s="8">
        <f t="shared" si="28"/>
        <v>2.1046608082900001E-2</v>
      </c>
      <c r="N126" s="8">
        <f t="shared" si="29"/>
        <v>0.16864191889399999</v>
      </c>
      <c r="O126" s="8">
        <f t="shared" si="30"/>
        <v>0.37878053344599999</v>
      </c>
      <c r="P126" s="8">
        <f t="shared" si="31"/>
        <v>1.68179021791E-6</v>
      </c>
      <c r="Q126" s="8">
        <f t="shared" si="32"/>
        <v>0.148204987984</v>
      </c>
      <c r="R126" s="8">
        <f t="shared" si="33"/>
        <v>1.2005218077299999</v>
      </c>
      <c r="S126" s="8">
        <f t="shared" si="34"/>
        <v>1.52504005135</v>
      </c>
      <c r="T126" s="8">
        <f t="shared" si="35"/>
        <v>1.28855986453</v>
      </c>
      <c r="W126" s="7" t="s">
        <v>1429</v>
      </c>
      <c r="X126" s="7" t="s">
        <v>215</v>
      </c>
      <c r="Y126" s="8">
        <v>0.101062592358</v>
      </c>
      <c r="Z126" s="8">
        <v>1.54268078727E-2</v>
      </c>
      <c r="AA126" s="8">
        <v>8.4032407496600001E-2</v>
      </c>
      <c r="AB126" s="8">
        <v>0.309120232281</v>
      </c>
      <c r="AC126" s="8">
        <v>6.9009091238599995E-2</v>
      </c>
      <c r="AD126" s="8">
        <v>0.146910727834</v>
      </c>
      <c r="AE126" s="8">
        <v>0.186214411951</v>
      </c>
      <c r="AF126" s="8">
        <v>3.3967492501799999E-2</v>
      </c>
      <c r="AG126" s="8">
        <v>6.8377960080499997E-2</v>
      </c>
      <c r="AH126" s="8">
        <v>0.122648266538</v>
      </c>
      <c r="AI126" s="8">
        <v>2.1046608082900001E-2</v>
      </c>
      <c r="AJ126" s="8">
        <v>0.16864191889399999</v>
      </c>
      <c r="AK126" s="8">
        <v>0.37878053344599999</v>
      </c>
      <c r="AL126" s="8">
        <v>1.68179021791E-6</v>
      </c>
      <c r="AM126" s="8">
        <v>0.148204987984</v>
      </c>
      <c r="AN126" s="8">
        <v>1.2005218077299999</v>
      </c>
      <c r="AO126" s="8">
        <v>1.52504005135</v>
      </c>
      <c r="AP126" s="8">
        <v>1.28855986453</v>
      </c>
      <c r="AS126" s="7">
        <v>311942</v>
      </c>
      <c r="AT126" s="7" t="s">
        <v>215</v>
      </c>
      <c r="AU126" s="8">
        <v>6.761613803505967E-2</v>
      </c>
      <c r="AV126" s="8">
        <v>1.612344804160306E-2</v>
      </c>
      <c r="AW126" s="8">
        <v>8.9362558255945149E-2</v>
      </c>
      <c r="AX126" s="8">
        <v>0.20848980707505807</v>
      </c>
      <c r="AY126" s="8">
        <v>6.379304230246291E-2</v>
      </c>
      <c r="AZ126" s="8">
        <v>0.22143861043081609</v>
      </c>
      <c r="BA126" s="8">
        <v>0.1342843719333548</v>
      </c>
      <c r="BB126" s="8">
        <v>3.7369161022424192E-2</v>
      </c>
      <c r="BC126" s="8">
        <v>0.14283640765056452</v>
      </c>
      <c r="BD126" s="8">
        <v>8.9445687218996761E-2</v>
      </c>
      <c r="BE126" s="8">
        <v>2.3348720230985481E-2</v>
      </c>
      <c r="BF126" s="8">
        <v>0.15793399975425806</v>
      </c>
      <c r="BG126" s="8">
        <v>0.19549963016567734</v>
      </c>
      <c r="BH126" s="8">
        <v>1.1667797057027904E-6</v>
      </c>
      <c r="BI126" s="8">
        <v>7.6492897024000042E-2</v>
      </c>
      <c r="BJ126" s="8">
        <v>1.1731021443324192</v>
      </c>
      <c r="BK126" s="8">
        <v>1.0098504920662903</v>
      </c>
      <c r="BL126" s="8">
        <v>0.8306189728643546</v>
      </c>
    </row>
    <row r="127" spans="1:64" x14ac:dyDescent="0.3">
      <c r="A127" s="7">
        <v>311991</v>
      </c>
      <c r="B127" s="7" t="s">
        <v>216</v>
      </c>
      <c r="C127" s="8">
        <f t="shared" si="18"/>
        <v>0.14269873690000001</v>
      </c>
      <c r="D127" s="8">
        <f t="shared" si="19"/>
        <v>2.1737323928499998E-2</v>
      </c>
      <c r="E127" s="8">
        <f t="shared" si="20"/>
        <v>6.2616840226699999E-2</v>
      </c>
      <c r="F127" s="8">
        <f t="shared" si="21"/>
        <v>8.2503111851799996E-2</v>
      </c>
      <c r="G127" s="8">
        <f t="shared" si="22"/>
        <v>1.8515183640600001E-2</v>
      </c>
      <c r="H127" s="8">
        <f t="shared" si="23"/>
        <v>2.8043271333999999E-2</v>
      </c>
      <c r="I127" s="8">
        <f t="shared" si="24"/>
        <v>0.23126201519199999</v>
      </c>
      <c r="J127" s="8">
        <f t="shared" si="25"/>
        <v>4.1507972249500001E-2</v>
      </c>
      <c r="K127" s="8">
        <f t="shared" si="26"/>
        <v>5.7826518216400002E-2</v>
      </c>
      <c r="L127" s="8">
        <f t="shared" si="27"/>
        <v>0.21462777355000001</v>
      </c>
      <c r="M127" s="8">
        <f t="shared" si="28"/>
        <v>3.6651477146199998E-2</v>
      </c>
      <c r="N127" s="8">
        <f t="shared" si="29"/>
        <v>0.15346800710799999</v>
      </c>
      <c r="O127" s="8">
        <f t="shared" si="30"/>
        <v>0.29998642885999999</v>
      </c>
      <c r="P127" s="8">
        <f t="shared" si="31"/>
        <v>8.3405154839699996E-6</v>
      </c>
      <c r="Q127" s="8">
        <f t="shared" si="32"/>
        <v>0.16292505432400001</v>
      </c>
      <c r="R127" s="8">
        <f t="shared" si="33"/>
        <v>1.22705290106</v>
      </c>
      <c r="S127" s="8">
        <f t="shared" si="34"/>
        <v>1.1290615668299999</v>
      </c>
      <c r="T127" s="8">
        <f t="shared" si="35"/>
        <v>1.33059650566</v>
      </c>
      <c r="W127" s="7" t="s">
        <v>1430</v>
      </c>
      <c r="X127" s="7" t="s">
        <v>216</v>
      </c>
      <c r="Y127" s="8">
        <v>0.14269873690000001</v>
      </c>
      <c r="Z127" s="8">
        <v>2.1737323928499998E-2</v>
      </c>
      <c r="AA127" s="8">
        <v>6.2616840226699999E-2</v>
      </c>
      <c r="AB127" s="8">
        <v>8.2503111851799996E-2</v>
      </c>
      <c r="AC127" s="8">
        <v>1.8515183640600001E-2</v>
      </c>
      <c r="AD127" s="8">
        <v>2.8043271333999999E-2</v>
      </c>
      <c r="AE127" s="8">
        <v>0.23126201519199999</v>
      </c>
      <c r="AF127" s="8">
        <v>4.1507972249500001E-2</v>
      </c>
      <c r="AG127" s="8">
        <v>5.7826518216400002E-2</v>
      </c>
      <c r="AH127" s="8">
        <v>0.21462777355000001</v>
      </c>
      <c r="AI127" s="8">
        <v>3.6651477146199998E-2</v>
      </c>
      <c r="AJ127" s="8">
        <v>0.15346800710799999</v>
      </c>
      <c r="AK127" s="8">
        <v>0.29998642885999999</v>
      </c>
      <c r="AL127" s="8">
        <v>8.3405154839699996E-6</v>
      </c>
      <c r="AM127" s="8">
        <v>0.16292505432400001</v>
      </c>
      <c r="AN127" s="8">
        <v>1.22705290106</v>
      </c>
      <c r="AO127" s="8">
        <v>1.1290615668299999</v>
      </c>
      <c r="AP127" s="8">
        <v>1.33059650566</v>
      </c>
      <c r="AS127" s="7">
        <v>311991</v>
      </c>
      <c r="AT127" s="7" t="s">
        <v>216</v>
      </c>
      <c r="AU127" s="8">
        <v>0.13649535522673381</v>
      </c>
      <c r="AV127" s="8">
        <v>3.0253725153899996E-2</v>
      </c>
      <c r="AW127" s="8">
        <v>0.11398706246898385</v>
      </c>
      <c r="AX127" s="8">
        <v>0.12924532111711015</v>
      </c>
      <c r="AY127" s="8">
        <v>3.8775699915913862E-2</v>
      </c>
      <c r="AZ127" s="8">
        <v>9.7540204422454008E-2</v>
      </c>
      <c r="BA127" s="8">
        <v>0.24833671382459674</v>
      </c>
      <c r="BB127" s="8">
        <v>6.3268257632741964E-2</v>
      </c>
      <c r="BC127" s="8">
        <v>0.17814761681786448</v>
      </c>
      <c r="BD127" s="8">
        <v>0.22579669160548382</v>
      </c>
      <c r="BE127" s="8">
        <v>5.5191001846582245E-2</v>
      </c>
      <c r="BF127" s="8">
        <v>0.24945247259001613</v>
      </c>
      <c r="BG127" s="8">
        <v>0.26611699334354849</v>
      </c>
      <c r="BH127" s="8">
        <v>1.2987269558336772E-5</v>
      </c>
      <c r="BI127" s="8">
        <v>0.14453029012612909</v>
      </c>
      <c r="BJ127" s="8">
        <v>1.2807361428493551</v>
      </c>
      <c r="BK127" s="8">
        <v>1.1526579996498389</v>
      </c>
      <c r="BL127" s="8">
        <v>1.3768493624685485</v>
      </c>
    </row>
    <row r="128" spans="1:64" x14ac:dyDescent="0.3">
      <c r="A128" s="7">
        <v>311999</v>
      </c>
      <c r="B128" s="7" t="s">
        <v>217</v>
      </c>
      <c r="C128" s="8">
        <f t="shared" si="18"/>
        <v>0.12580921622898228</v>
      </c>
      <c r="D128" s="8">
        <f t="shared" si="19"/>
        <v>2.8240643598637098E-2</v>
      </c>
      <c r="E128" s="8">
        <f t="shared" si="20"/>
        <v>0.10759688521297579</v>
      </c>
      <c r="F128" s="8">
        <f t="shared" si="21"/>
        <v>0.17610661972264036</v>
      </c>
      <c r="G128" s="8">
        <f t="shared" si="22"/>
        <v>5.3095839669987738E-2</v>
      </c>
      <c r="H128" s="8">
        <f t="shared" si="23"/>
        <v>0.12745695671681012</v>
      </c>
      <c r="I128" s="8">
        <f t="shared" si="24"/>
        <v>0.23185213603893542</v>
      </c>
      <c r="J128" s="8">
        <f t="shared" si="25"/>
        <v>5.944480972188388E-2</v>
      </c>
      <c r="K128" s="8">
        <f t="shared" si="26"/>
        <v>0.16915218569394352</v>
      </c>
      <c r="L128" s="8">
        <f t="shared" si="27"/>
        <v>0.2093225464393709</v>
      </c>
      <c r="M128" s="8">
        <f t="shared" si="28"/>
        <v>5.1621958081275801E-2</v>
      </c>
      <c r="N128" s="8">
        <f t="shared" si="29"/>
        <v>0.2350731016000161</v>
      </c>
      <c r="O128" s="8">
        <f t="shared" si="30"/>
        <v>0.24687105975677448</v>
      </c>
      <c r="P128" s="8">
        <f t="shared" si="31"/>
        <v>7.1045896200916292E-6</v>
      </c>
      <c r="Q128" s="8">
        <f t="shared" si="32"/>
        <v>0.13357928399124183</v>
      </c>
      <c r="R128" s="8">
        <f t="shared" si="33"/>
        <v>1</v>
      </c>
      <c r="S128" s="8">
        <f t="shared" si="34"/>
        <v>1.1792400612706451</v>
      </c>
      <c r="T128" s="8">
        <f t="shared" si="35"/>
        <v>1.2830297766159677</v>
      </c>
      <c r="W128" s="7" t="s">
        <v>1431</v>
      </c>
      <c r="X128" s="7" t="s">
        <v>217</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1</v>
      </c>
      <c r="AO128" s="8">
        <v>0</v>
      </c>
      <c r="AP128" s="8">
        <v>0</v>
      </c>
      <c r="AS128" s="7">
        <v>311999</v>
      </c>
      <c r="AT128" s="7" t="s">
        <v>217</v>
      </c>
      <c r="AU128" s="8">
        <v>0.12580921622898228</v>
      </c>
      <c r="AV128" s="8">
        <v>2.8240643598637098E-2</v>
      </c>
      <c r="AW128" s="8">
        <v>0.10759688521297579</v>
      </c>
      <c r="AX128" s="8">
        <v>0.17610661972264036</v>
      </c>
      <c r="AY128" s="8">
        <v>5.3095839669987738E-2</v>
      </c>
      <c r="AZ128" s="8">
        <v>0.12745695671681012</v>
      </c>
      <c r="BA128" s="8">
        <v>0.23185213603893542</v>
      </c>
      <c r="BB128" s="8">
        <v>5.944480972188388E-2</v>
      </c>
      <c r="BC128" s="8">
        <v>0.16915218569394352</v>
      </c>
      <c r="BD128" s="8">
        <v>0.2093225464393709</v>
      </c>
      <c r="BE128" s="8">
        <v>5.1621958081275801E-2</v>
      </c>
      <c r="BF128" s="8">
        <v>0.2350731016000161</v>
      </c>
      <c r="BG128" s="8">
        <v>0.24687105975677448</v>
      </c>
      <c r="BH128" s="8">
        <v>7.1045896200916292E-6</v>
      </c>
      <c r="BI128" s="8">
        <v>0.13357928399124183</v>
      </c>
      <c r="BJ128" s="8">
        <v>1.2616467450401616</v>
      </c>
      <c r="BK128" s="8">
        <v>1.1792400612706451</v>
      </c>
      <c r="BL128" s="8">
        <v>1.2830297766159677</v>
      </c>
    </row>
    <row r="129" spans="1:64" x14ac:dyDescent="0.3">
      <c r="A129" s="7">
        <v>312111</v>
      </c>
      <c r="B129" s="7" t="s">
        <v>218</v>
      </c>
      <c r="C129" s="8">
        <f t="shared" si="18"/>
        <v>5.256554697420484E-2</v>
      </c>
      <c r="D129" s="8">
        <f t="shared" si="19"/>
        <v>1.1969956292616133E-2</v>
      </c>
      <c r="E129" s="8">
        <f t="shared" si="20"/>
        <v>6.1499954004175801E-2</v>
      </c>
      <c r="F129" s="8">
        <f t="shared" si="21"/>
        <v>0.11295743033831773</v>
      </c>
      <c r="G129" s="8">
        <f t="shared" si="22"/>
        <v>3.4860592500454847E-2</v>
      </c>
      <c r="H129" s="8">
        <f t="shared" si="23"/>
        <v>0.13027057979499673</v>
      </c>
      <c r="I129" s="8">
        <f t="shared" si="24"/>
        <v>8.6559270287358075E-2</v>
      </c>
      <c r="J129" s="8">
        <f t="shared" si="25"/>
        <v>2.5670885404911293E-2</v>
      </c>
      <c r="K129" s="8">
        <f t="shared" si="26"/>
        <v>0.10279439787014032</v>
      </c>
      <c r="L129" s="8">
        <f t="shared" si="27"/>
        <v>8.83069353267774E-2</v>
      </c>
      <c r="M129" s="8">
        <f t="shared" si="28"/>
        <v>2.1365742574972577E-2</v>
      </c>
      <c r="N129" s="8">
        <f t="shared" si="29"/>
        <v>0.12770336796559678</v>
      </c>
      <c r="O129" s="8">
        <f t="shared" si="30"/>
        <v>0.12997479080216134</v>
      </c>
      <c r="P129" s="8">
        <f t="shared" si="31"/>
        <v>9.6877311905193535E-7</v>
      </c>
      <c r="Q129" s="8">
        <f t="shared" si="32"/>
        <v>6.7235618368645209E-2</v>
      </c>
      <c r="R129" s="8">
        <f t="shared" si="33"/>
        <v>1</v>
      </c>
      <c r="S129" s="8">
        <f t="shared" si="34"/>
        <v>0.6974434413435483</v>
      </c>
      <c r="T129" s="8">
        <f t="shared" si="35"/>
        <v>0.63437939227209694</v>
      </c>
      <c r="W129" s="7" t="s">
        <v>1432</v>
      </c>
      <c r="X129" s="7" t="s">
        <v>218</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1</v>
      </c>
      <c r="AO129" s="8">
        <v>0</v>
      </c>
      <c r="AP129" s="8">
        <v>0</v>
      </c>
      <c r="AS129" s="7">
        <v>312111</v>
      </c>
      <c r="AT129" s="7" t="s">
        <v>218</v>
      </c>
      <c r="AU129" s="8">
        <v>5.256554697420484E-2</v>
      </c>
      <c r="AV129" s="8">
        <v>1.1969956292616133E-2</v>
      </c>
      <c r="AW129" s="8">
        <v>6.1499954004175801E-2</v>
      </c>
      <c r="AX129" s="8">
        <v>0.11295743033831773</v>
      </c>
      <c r="AY129" s="8">
        <v>3.4860592500454847E-2</v>
      </c>
      <c r="AZ129" s="8">
        <v>0.13027057979499673</v>
      </c>
      <c r="BA129" s="8">
        <v>8.6559270287358075E-2</v>
      </c>
      <c r="BB129" s="8">
        <v>2.5670885404911293E-2</v>
      </c>
      <c r="BC129" s="8">
        <v>0.10279439787014032</v>
      </c>
      <c r="BD129" s="8">
        <v>8.83069353267774E-2</v>
      </c>
      <c r="BE129" s="8">
        <v>2.1365742574972577E-2</v>
      </c>
      <c r="BF129" s="8">
        <v>0.12770336796559678</v>
      </c>
      <c r="BG129" s="8">
        <v>0.12997479080216134</v>
      </c>
      <c r="BH129" s="8">
        <v>9.6877311905193535E-7</v>
      </c>
      <c r="BI129" s="8">
        <v>6.7235618368645209E-2</v>
      </c>
      <c r="BJ129" s="8">
        <v>1.1260354572709677</v>
      </c>
      <c r="BK129" s="8">
        <v>0.6974434413435483</v>
      </c>
      <c r="BL129" s="8">
        <v>0.63437939227209694</v>
      </c>
    </row>
    <row r="130" spans="1:64" x14ac:dyDescent="0.3">
      <c r="A130" s="7">
        <v>312112</v>
      </c>
      <c r="B130" s="7" t="s">
        <v>219</v>
      </c>
      <c r="C130" s="8">
        <f t="shared" si="18"/>
        <v>3.7489784652582264E-2</v>
      </c>
      <c r="D130" s="8">
        <f t="shared" si="19"/>
        <v>8.762145151454839E-3</v>
      </c>
      <c r="E130" s="8">
        <f t="shared" si="20"/>
        <v>4.5614992810796763E-2</v>
      </c>
      <c r="F130" s="8">
        <f t="shared" si="21"/>
        <v>6.9930633661272584E-2</v>
      </c>
      <c r="G130" s="8">
        <f t="shared" si="22"/>
        <v>2.3587353534211292E-2</v>
      </c>
      <c r="H130" s="8">
        <f t="shared" si="23"/>
        <v>8.7909107427716127E-2</v>
      </c>
      <c r="I130" s="8">
        <f t="shared" si="24"/>
        <v>6.2124528019080645E-2</v>
      </c>
      <c r="J130" s="8">
        <f t="shared" si="25"/>
        <v>1.9172684440725805E-2</v>
      </c>
      <c r="K130" s="8">
        <f t="shared" si="26"/>
        <v>7.74983152210484E-2</v>
      </c>
      <c r="L130" s="8">
        <f t="shared" si="27"/>
        <v>6.3188812213403223E-2</v>
      </c>
      <c r="M130" s="8">
        <f t="shared" si="28"/>
        <v>1.5823999324099999E-2</v>
      </c>
      <c r="N130" s="8">
        <f t="shared" si="29"/>
        <v>9.4975928320548395E-2</v>
      </c>
      <c r="O130" s="8">
        <f t="shared" si="30"/>
        <v>8.4473783758403212E-2</v>
      </c>
      <c r="P130" s="8">
        <f t="shared" si="31"/>
        <v>7.0921117373499993E-7</v>
      </c>
      <c r="Q130" s="8">
        <f t="shared" si="32"/>
        <v>4.3700762293645168E-2</v>
      </c>
      <c r="R130" s="8">
        <f t="shared" si="33"/>
        <v>1</v>
      </c>
      <c r="S130" s="8">
        <f t="shared" si="34"/>
        <v>0.45562064301000005</v>
      </c>
      <c r="T130" s="8">
        <f t="shared" si="35"/>
        <v>0.43298907606790321</v>
      </c>
      <c r="W130" s="7" t="s">
        <v>1433</v>
      </c>
      <c r="X130" s="7" t="s">
        <v>219</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1</v>
      </c>
      <c r="AO130" s="8">
        <v>0</v>
      </c>
      <c r="AP130" s="8">
        <v>0</v>
      </c>
      <c r="AS130" s="7">
        <v>312112</v>
      </c>
      <c r="AT130" s="7" t="s">
        <v>219</v>
      </c>
      <c r="AU130" s="8">
        <v>3.7489784652582264E-2</v>
      </c>
      <c r="AV130" s="8">
        <v>8.762145151454839E-3</v>
      </c>
      <c r="AW130" s="8">
        <v>4.5614992810796763E-2</v>
      </c>
      <c r="AX130" s="8">
        <v>6.9930633661272584E-2</v>
      </c>
      <c r="AY130" s="8">
        <v>2.3587353534211292E-2</v>
      </c>
      <c r="AZ130" s="8">
        <v>8.7909107427716127E-2</v>
      </c>
      <c r="BA130" s="8">
        <v>6.2124528019080645E-2</v>
      </c>
      <c r="BB130" s="8">
        <v>1.9172684440725805E-2</v>
      </c>
      <c r="BC130" s="8">
        <v>7.74983152210484E-2</v>
      </c>
      <c r="BD130" s="8">
        <v>6.3188812213403223E-2</v>
      </c>
      <c r="BE130" s="8">
        <v>1.5823999324099999E-2</v>
      </c>
      <c r="BF130" s="8">
        <v>9.4975928320548395E-2</v>
      </c>
      <c r="BG130" s="8">
        <v>8.4473783758403212E-2</v>
      </c>
      <c r="BH130" s="8">
        <v>7.0921117373499993E-7</v>
      </c>
      <c r="BI130" s="8">
        <v>4.3700762293645168E-2</v>
      </c>
      <c r="BJ130" s="8">
        <v>1.0918669226145159</v>
      </c>
      <c r="BK130" s="8">
        <v>0.45562064301000005</v>
      </c>
      <c r="BL130" s="8">
        <v>0.43298907606790321</v>
      </c>
    </row>
    <row r="131" spans="1:64" x14ac:dyDescent="0.3">
      <c r="A131" s="7">
        <v>312113</v>
      </c>
      <c r="B131" s="7" t="s">
        <v>220</v>
      </c>
      <c r="C131" s="8">
        <f t="shared" ref="C131:C194" si="36">IF(Y131=0,VLOOKUP(A131,$AS$2:$BL$948,3,FALSE),Y131)</f>
        <v>3.6460069848137086E-2</v>
      </c>
      <c r="D131" s="8">
        <f t="shared" ref="D131:D194" si="37">IF(Z131=0,VLOOKUP(A131,$AS$2:$BL$948,4,FALSE),Z131)</f>
        <v>8.4825968337124205E-3</v>
      </c>
      <c r="E131" s="8">
        <f t="shared" ref="E131:E194" si="38">IF(AA131=0,VLOOKUP(A131,$AS$2:$BL$948,5,FALSE),AA131)</f>
        <v>4.587280260583388E-2</v>
      </c>
      <c r="F131" s="8">
        <f t="shared" ref="F131:F194" si="39">IF(AB131=0,VLOOKUP($A131,$AS$2:$BL$948,6,FALSE),AB131)</f>
        <v>6.3563942721177422E-2</v>
      </c>
      <c r="G131" s="8">
        <f t="shared" ref="G131:G194" si="40">IF(AC131=0,VLOOKUP($A131,$AS$2:$BL$948,7,FALSE),AC131)</f>
        <v>2.0860654356210165E-2</v>
      </c>
      <c r="H131" s="8">
        <f t="shared" ref="H131:H194" si="41">IF(AD131=0,VLOOKUP($A131,$AS$2:$BL$948,8,FALSE),AD131)</f>
        <v>8.1443828590787096E-2</v>
      </c>
      <c r="I131" s="8">
        <f t="shared" ref="I131:I194" si="42">IF(AE131=0,VLOOKUP($A131,$AS$2:$BL$948,9,FALSE),AE131)</f>
        <v>6.0045644464770981E-2</v>
      </c>
      <c r="J131" s="8">
        <f t="shared" ref="J131:J194" si="43">IF(AF131=0,VLOOKUP($A131,$AS$2:$BL$948,10,FALSE),AF131)</f>
        <v>1.8340508387588713E-2</v>
      </c>
      <c r="K131" s="8">
        <f t="shared" ref="K131:K194" si="44">IF(AG131=0,VLOOKUP($A131,$AS$2:$BL$948,11,FALSE),AG131)</f>
        <v>7.6964863223514521E-2</v>
      </c>
      <c r="L131" s="8">
        <f t="shared" ref="L131:L194" si="45">IF(AH131=0,VLOOKUP($A131,$AS$2:$BL$948,12,FALSE),AH131)</f>
        <v>6.2693259854000011E-2</v>
      </c>
      <c r="M131" s="8">
        <f t="shared" ref="M131:M194" si="46">IF(AI131=0,VLOOKUP($A131,$AS$2:$BL$948,13,FALSE),AI131)</f>
        <v>1.546027847076129E-2</v>
      </c>
      <c r="N131" s="8">
        <f t="shared" ref="N131:N194" si="47">IF(AJ131=0,VLOOKUP($A131,$AS$2:$BL$948,14,FALSE),AJ131)</f>
        <v>9.6796208970919353E-2</v>
      </c>
      <c r="O131" s="8">
        <f t="shared" ref="O131:O194" si="48">IF(AK131=0,VLOOKUP($A131,$AS$2:$BL$948,15,FALSE),AK131)</f>
        <v>8.8507191271645136E-2</v>
      </c>
      <c r="P131" s="8">
        <f t="shared" ref="P131:P194" si="49">IF(AL131=0,VLOOKUP($A131,$AS$2:$BL$948,16,FALSE),AL131)</f>
        <v>9.2133909361596745E-7</v>
      </c>
      <c r="Q131" s="8">
        <f t="shared" ref="Q131:Q194" si="50">IF(AM131=0,VLOOKUP($A131,$AS$2:$BL$948,17,FALSE),AM131)</f>
        <v>4.6389569569258049E-2</v>
      </c>
      <c r="R131" s="8">
        <f t="shared" ref="R131:R194" si="51">IF(AN131=0,VLOOKUP($A131,$AS$2:$BL$948,18,FALSE),AN131)</f>
        <v>1</v>
      </c>
      <c r="S131" s="8">
        <f t="shared" ref="S131:S194" si="52">IF(AO131=0,VLOOKUP($A131,$AS$2:$BL$948,19,FALSE),AO131)</f>
        <v>0.45619100631370968</v>
      </c>
      <c r="T131" s="8">
        <f t="shared" ref="T131:T194" si="53">IF(AP131=0,VLOOKUP($A131,$AS$2:$BL$948,20,FALSE),AP131)</f>
        <v>0.44567359672080642</v>
      </c>
      <c r="W131" s="7" t="s">
        <v>1434</v>
      </c>
      <c r="X131" s="7" t="s">
        <v>220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1</v>
      </c>
      <c r="AO131" s="8">
        <v>0</v>
      </c>
      <c r="AP131" s="8">
        <v>0</v>
      </c>
      <c r="AS131" s="7">
        <v>312113</v>
      </c>
      <c r="AT131" s="7" t="s">
        <v>220</v>
      </c>
      <c r="AU131" s="8">
        <v>3.6460069848137086E-2</v>
      </c>
      <c r="AV131" s="8">
        <v>8.4825968337124205E-3</v>
      </c>
      <c r="AW131" s="8">
        <v>4.587280260583388E-2</v>
      </c>
      <c r="AX131" s="8">
        <v>6.3563942721177422E-2</v>
      </c>
      <c r="AY131" s="8">
        <v>2.0860654356210165E-2</v>
      </c>
      <c r="AZ131" s="8">
        <v>8.1443828590787096E-2</v>
      </c>
      <c r="BA131" s="8">
        <v>6.0045644464770981E-2</v>
      </c>
      <c r="BB131" s="8">
        <v>1.8340508387588713E-2</v>
      </c>
      <c r="BC131" s="8">
        <v>7.6964863223514521E-2</v>
      </c>
      <c r="BD131" s="8">
        <v>6.2693259854000011E-2</v>
      </c>
      <c r="BE131" s="8">
        <v>1.546027847076129E-2</v>
      </c>
      <c r="BF131" s="8">
        <v>9.6796208970919353E-2</v>
      </c>
      <c r="BG131" s="8">
        <v>8.8507191271645136E-2</v>
      </c>
      <c r="BH131" s="8">
        <v>9.2133909361596745E-7</v>
      </c>
      <c r="BI131" s="8">
        <v>4.6389569569258049E-2</v>
      </c>
      <c r="BJ131" s="8">
        <v>1.0908154692875807</v>
      </c>
      <c r="BK131" s="8">
        <v>0.45619100631370968</v>
      </c>
      <c r="BL131" s="8">
        <v>0.44567359672080642</v>
      </c>
    </row>
    <row r="132" spans="1:64" x14ac:dyDescent="0.3">
      <c r="A132" s="7">
        <v>312120</v>
      </c>
      <c r="B132" s="7" t="s">
        <v>221</v>
      </c>
      <c r="C132" s="8">
        <f t="shared" si="36"/>
        <v>8.3560610992500006E-2</v>
      </c>
      <c r="D132" s="8">
        <f t="shared" si="37"/>
        <v>1.28381929986E-2</v>
      </c>
      <c r="E132" s="8">
        <f t="shared" si="38"/>
        <v>0.121137792341</v>
      </c>
      <c r="F132" s="8">
        <f t="shared" si="39"/>
        <v>0.184357322263</v>
      </c>
      <c r="G132" s="8">
        <f t="shared" si="40"/>
        <v>4.5725493180999999E-2</v>
      </c>
      <c r="H132" s="8">
        <f t="shared" si="41"/>
        <v>0.16125887117599999</v>
      </c>
      <c r="I132" s="8">
        <f t="shared" si="42"/>
        <v>0.21817685797299999</v>
      </c>
      <c r="J132" s="8">
        <f t="shared" si="43"/>
        <v>4.4836142887899999E-2</v>
      </c>
      <c r="K132" s="8">
        <f t="shared" si="44"/>
        <v>0.17594578564400001</v>
      </c>
      <c r="L132" s="8">
        <f t="shared" si="45"/>
        <v>7.9219464076299997E-2</v>
      </c>
      <c r="M132" s="8">
        <f t="shared" si="46"/>
        <v>1.28577288181E-2</v>
      </c>
      <c r="N132" s="8">
        <f t="shared" si="47"/>
        <v>0.17207108760199999</v>
      </c>
      <c r="O132" s="8">
        <f t="shared" si="48"/>
        <v>0.52344407897900003</v>
      </c>
      <c r="P132" s="8">
        <f t="shared" si="49"/>
        <v>1.9556906179200001E-6</v>
      </c>
      <c r="Q132" s="8">
        <f t="shared" si="50"/>
        <v>8.8999134630999996E-2</v>
      </c>
      <c r="R132" s="8">
        <f t="shared" si="51"/>
        <v>1.21753659633</v>
      </c>
      <c r="S132" s="8">
        <f t="shared" si="52"/>
        <v>1.3913416866199999</v>
      </c>
      <c r="T132" s="8">
        <f t="shared" si="53"/>
        <v>1.43895878651</v>
      </c>
      <c r="W132" s="7" t="s">
        <v>1435</v>
      </c>
      <c r="X132" s="7" t="s">
        <v>221</v>
      </c>
      <c r="Y132" s="8">
        <v>8.3560610992500006E-2</v>
      </c>
      <c r="Z132" s="8">
        <v>1.28381929986E-2</v>
      </c>
      <c r="AA132" s="8">
        <v>0.121137792341</v>
      </c>
      <c r="AB132" s="8">
        <v>0.184357322263</v>
      </c>
      <c r="AC132" s="8">
        <v>4.5725493180999999E-2</v>
      </c>
      <c r="AD132" s="8">
        <v>0.16125887117599999</v>
      </c>
      <c r="AE132" s="8">
        <v>0.21817685797299999</v>
      </c>
      <c r="AF132" s="8">
        <v>4.4836142887899999E-2</v>
      </c>
      <c r="AG132" s="8">
        <v>0.17594578564400001</v>
      </c>
      <c r="AH132" s="8">
        <v>7.9219464076299997E-2</v>
      </c>
      <c r="AI132" s="8">
        <v>1.28577288181E-2</v>
      </c>
      <c r="AJ132" s="8">
        <v>0.17207108760199999</v>
      </c>
      <c r="AK132" s="8">
        <v>0.52344407897900003</v>
      </c>
      <c r="AL132" s="8">
        <v>1.9556906179200001E-6</v>
      </c>
      <c r="AM132" s="8">
        <v>8.8999134630999996E-2</v>
      </c>
      <c r="AN132" s="8">
        <v>1.21753659633</v>
      </c>
      <c r="AO132" s="8">
        <v>1.3913416866199999</v>
      </c>
      <c r="AP132" s="8">
        <v>1.43895878651</v>
      </c>
      <c r="AS132" s="7">
        <v>312120</v>
      </c>
      <c r="AT132" s="7" t="s">
        <v>221</v>
      </c>
      <c r="AU132" s="8">
        <v>9.3568850253266139E-2</v>
      </c>
      <c r="AV132" s="8">
        <v>2.1183347889796297E-2</v>
      </c>
      <c r="AW132" s="8">
        <v>0.24449763028475804</v>
      </c>
      <c r="AX132" s="8">
        <v>0.21508989705359677</v>
      </c>
      <c r="AY132" s="8">
        <v>7.2711603978467737E-2</v>
      </c>
      <c r="AZ132" s="8">
        <v>0.51804469712801615</v>
      </c>
      <c r="BA132" s="8">
        <v>0.24963870970982743</v>
      </c>
      <c r="BB132" s="8">
        <v>7.5878979868501617E-2</v>
      </c>
      <c r="BC132" s="8">
        <v>0.67203369733966123</v>
      </c>
      <c r="BD132" s="8">
        <v>9.0403742293208078E-2</v>
      </c>
      <c r="BE132" s="8">
        <v>2.1490811046649998E-2</v>
      </c>
      <c r="BF132" s="8">
        <v>0.29862678700698392</v>
      </c>
      <c r="BG132" s="8">
        <v>0.52344407897900047</v>
      </c>
      <c r="BH132" s="8">
        <v>1.9462619589883712E-6</v>
      </c>
      <c r="BI132" s="8">
        <v>8.8999134630999968E-2</v>
      </c>
      <c r="BJ132" s="8">
        <v>1.3592498284277421</v>
      </c>
      <c r="BK132" s="8">
        <v>1.805846198160161</v>
      </c>
      <c r="BL132" s="8">
        <v>1.9975513869177424</v>
      </c>
    </row>
    <row r="133" spans="1:64" x14ac:dyDescent="0.3">
      <c r="A133" s="7">
        <v>312130</v>
      </c>
      <c r="B133" s="7" t="s">
        <v>222</v>
      </c>
      <c r="C133" s="8">
        <f t="shared" si="36"/>
        <v>7.9739934315300007E-2</v>
      </c>
      <c r="D133" s="8">
        <f t="shared" si="37"/>
        <v>1.25572264381E-2</v>
      </c>
      <c r="E133" s="8">
        <f t="shared" si="38"/>
        <v>8.1025000821900006E-2</v>
      </c>
      <c r="F133" s="8">
        <f t="shared" si="39"/>
        <v>9.2669894204600006E-2</v>
      </c>
      <c r="G133" s="8">
        <f t="shared" si="40"/>
        <v>2.2346807248700001E-2</v>
      </c>
      <c r="H133" s="8">
        <f t="shared" si="41"/>
        <v>7.23946162354E-2</v>
      </c>
      <c r="I133" s="8">
        <f t="shared" si="42"/>
        <v>9.5692997688899994E-2</v>
      </c>
      <c r="J133" s="8">
        <f t="shared" si="43"/>
        <v>1.8959727645999999E-2</v>
      </c>
      <c r="K133" s="8">
        <f t="shared" si="44"/>
        <v>6.0778095581299998E-2</v>
      </c>
      <c r="L133" s="8">
        <f t="shared" si="45"/>
        <v>9.2191869257699996E-2</v>
      </c>
      <c r="M133" s="8">
        <f t="shared" si="46"/>
        <v>1.4944538802199999E-2</v>
      </c>
      <c r="N133" s="8">
        <f t="shared" si="47"/>
        <v>0.134328856636</v>
      </c>
      <c r="O133" s="8">
        <f t="shared" si="48"/>
        <v>0.43778311540499998</v>
      </c>
      <c r="P133" s="8">
        <f t="shared" si="49"/>
        <v>3.9847857854100003E-6</v>
      </c>
      <c r="Q133" s="8">
        <f t="shared" si="50"/>
        <v>0.207434728771</v>
      </c>
      <c r="R133" s="8">
        <f t="shared" si="51"/>
        <v>1.17332216158</v>
      </c>
      <c r="S133" s="8">
        <f t="shared" si="52"/>
        <v>1.1874113176900001</v>
      </c>
      <c r="T133" s="8">
        <f t="shared" si="53"/>
        <v>1.17543082092</v>
      </c>
      <c r="W133" s="7" t="s">
        <v>1436</v>
      </c>
      <c r="X133" s="7" t="s">
        <v>222</v>
      </c>
      <c r="Y133" s="8">
        <v>7.9739934315300007E-2</v>
      </c>
      <c r="Z133" s="8">
        <v>1.25572264381E-2</v>
      </c>
      <c r="AA133" s="8">
        <v>8.1025000821900006E-2</v>
      </c>
      <c r="AB133" s="8">
        <v>9.2669894204600006E-2</v>
      </c>
      <c r="AC133" s="8">
        <v>2.2346807248700001E-2</v>
      </c>
      <c r="AD133" s="8">
        <v>7.23946162354E-2</v>
      </c>
      <c r="AE133" s="8">
        <v>9.5692997688899994E-2</v>
      </c>
      <c r="AF133" s="8">
        <v>1.8959727645999999E-2</v>
      </c>
      <c r="AG133" s="8">
        <v>6.0778095581299998E-2</v>
      </c>
      <c r="AH133" s="8">
        <v>9.2191869257699996E-2</v>
      </c>
      <c r="AI133" s="8">
        <v>1.4944538802199999E-2</v>
      </c>
      <c r="AJ133" s="8">
        <v>0.134328856636</v>
      </c>
      <c r="AK133" s="8">
        <v>0.43778311540499998</v>
      </c>
      <c r="AL133" s="8">
        <v>3.9847857854100003E-6</v>
      </c>
      <c r="AM133" s="8">
        <v>0.207434728771</v>
      </c>
      <c r="AN133" s="8">
        <v>1.17332216158</v>
      </c>
      <c r="AO133" s="8">
        <v>1.1874113176900001</v>
      </c>
      <c r="AP133" s="8">
        <v>1.17543082092</v>
      </c>
      <c r="AS133" s="7">
        <v>312130</v>
      </c>
      <c r="AT133" s="7" t="s">
        <v>222</v>
      </c>
      <c r="AU133" s="8">
        <v>0.11161003555997744</v>
      </c>
      <c r="AV133" s="8">
        <v>2.5339597151303388E-2</v>
      </c>
      <c r="AW133" s="8">
        <v>0.17429540823712739</v>
      </c>
      <c r="AX133" s="8">
        <v>0.10293163408435486</v>
      </c>
      <c r="AY133" s="8">
        <v>3.2075131859995151E-2</v>
      </c>
      <c r="AZ133" s="8">
        <v>0.15836409836669191</v>
      </c>
      <c r="BA133" s="8">
        <v>0.14263437684223226</v>
      </c>
      <c r="BB133" s="8">
        <v>4.098966079772258E-2</v>
      </c>
      <c r="BC133" s="8">
        <v>0.22224314949415644</v>
      </c>
      <c r="BD133" s="8">
        <v>0.13444516186491615</v>
      </c>
      <c r="BE133" s="8">
        <v>3.129660977214839E-2</v>
      </c>
      <c r="BF133" s="8">
        <v>0.25335808918732255</v>
      </c>
      <c r="BG133" s="8">
        <v>0.43072209741459716</v>
      </c>
      <c r="BH133" s="8">
        <v>5.232931673541129E-6</v>
      </c>
      <c r="BI133" s="8">
        <v>0.20408900733920976</v>
      </c>
      <c r="BJ133" s="8">
        <v>1.3112450409485483</v>
      </c>
      <c r="BK133" s="8">
        <v>1.2772418320529029</v>
      </c>
      <c r="BL133" s="8">
        <v>1.3897381548764516</v>
      </c>
    </row>
    <row r="134" spans="1:64" x14ac:dyDescent="0.3">
      <c r="A134" s="7">
        <v>312140</v>
      </c>
      <c r="B134" s="7" t="s">
        <v>223</v>
      </c>
      <c r="C134" s="8">
        <f t="shared" si="36"/>
        <v>7.2490923398433882E-2</v>
      </c>
      <c r="D134" s="8">
        <f t="shared" si="37"/>
        <v>1.5296897967763547E-2</v>
      </c>
      <c r="E134" s="8">
        <f t="shared" si="38"/>
        <v>0.25206516152214514</v>
      </c>
      <c r="F134" s="8">
        <f t="shared" si="39"/>
        <v>0.1972125505724307</v>
      </c>
      <c r="G134" s="8">
        <f t="shared" si="40"/>
        <v>6.9705503434661142E-2</v>
      </c>
      <c r="H134" s="8">
        <f t="shared" si="41"/>
        <v>0.84061907084859677</v>
      </c>
      <c r="I134" s="8">
        <f t="shared" si="42"/>
        <v>0.24684915276732247</v>
      </c>
      <c r="J134" s="8">
        <f t="shared" si="43"/>
        <v>8.1048672718222567E-2</v>
      </c>
      <c r="K134" s="8">
        <f t="shared" si="44"/>
        <v>1.285007836911839</v>
      </c>
      <c r="L134" s="8">
        <f t="shared" si="45"/>
        <v>6.4794324616901613E-2</v>
      </c>
      <c r="M134" s="8">
        <f t="shared" si="46"/>
        <v>1.3580676919237899E-2</v>
      </c>
      <c r="N134" s="8">
        <f t="shared" si="47"/>
        <v>0.23764634423246769</v>
      </c>
      <c r="O134" s="8">
        <f t="shared" si="48"/>
        <v>0.45453229087764491</v>
      </c>
      <c r="P134" s="8">
        <f t="shared" si="49"/>
        <v>1.0451318835154516E-6</v>
      </c>
      <c r="Q134" s="8">
        <f t="shared" si="50"/>
        <v>4.3076622548167749E-2</v>
      </c>
      <c r="R134" s="8">
        <f t="shared" si="51"/>
        <v>1</v>
      </c>
      <c r="S134" s="8">
        <f t="shared" si="52"/>
        <v>1.8494726087264517</v>
      </c>
      <c r="T134" s="8">
        <f t="shared" si="53"/>
        <v>2.3548411462688708</v>
      </c>
      <c r="W134" s="7" t="s">
        <v>1437</v>
      </c>
      <c r="X134" s="7" t="s">
        <v>223</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1</v>
      </c>
      <c r="AO134" s="8">
        <v>0</v>
      </c>
      <c r="AP134" s="8">
        <v>0</v>
      </c>
      <c r="AS134" s="7">
        <v>312140</v>
      </c>
      <c r="AT134" s="7" t="s">
        <v>223</v>
      </c>
      <c r="AU134" s="8">
        <v>7.2490923398433882E-2</v>
      </c>
      <c r="AV134" s="8">
        <v>1.5296897967763547E-2</v>
      </c>
      <c r="AW134" s="8">
        <v>0.25206516152214514</v>
      </c>
      <c r="AX134" s="8">
        <v>0.1972125505724307</v>
      </c>
      <c r="AY134" s="8">
        <v>6.9705503434661142E-2</v>
      </c>
      <c r="AZ134" s="8">
        <v>0.84061907084859677</v>
      </c>
      <c r="BA134" s="8">
        <v>0.24684915276732247</v>
      </c>
      <c r="BB134" s="8">
        <v>8.1048672718222567E-2</v>
      </c>
      <c r="BC134" s="8">
        <v>1.285007836911839</v>
      </c>
      <c r="BD134" s="8">
        <v>6.4794324616901613E-2</v>
      </c>
      <c r="BE134" s="8">
        <v>1.3580676919237899E-2</v>
      </c>
      <c r="BF134" s="8">
        <v>0.23764634423246769</v>
      </c>
      <c r="BG134" s="8">
        <v>0.45453229087764491</v>
      </c>
      <c r="BH134" s="8">
        <v>1.0451318835154516E-6</v>
      </c>
      <c r="BI134" s="8">
        <v>4.3076622548167749E-2</v>
      </c>
      <c r="BJ134" s="8">
        <v>1.3398529828883872</v>
      </c>
      <c r="BK134" s="8">
        <v>1.8494726087264517</v>
      </c>
      <c r="BL134" s="8">
        <v>2.3548411462688708</v>
      </c>
    </row>
    <row r="135" spans="1:64" x14ac:dyDescent="0.3">
      <c r="A135" s="7">
        <v>312230</v>
      </c>
      <c r="B135" s="7" t="s">
        <v>224</v>
      </c>
      <c r="C135" s="8">
        <f t="shared" si="36"/>
        <v>9.3761966564774191E-3</v>
      </c>
      <c r="D135" s="8">
        <f t="shared" si="37"/>
        <v>2.6238653579374197E-3</v>
      </c>
      <c r="E135" s="8">
        <f t="shared" si="38"/>
        <v>9.1080819061177418E-2</v>
      </c>
      <c r="F135" s="8">
        <f t="shared" si="39"/>
        <v>8.3990550895940319E-2</v>
      </c>
      <c r="G135" s="8">
        <f t="shared" si="40"/>
        <v>3.4216039957023069E-2</v>
      </c>
      <c r="H135" s="8">
        <f t="shared" si="41"/>
        <v>0.72115157253749995</v>
      </c>
      <c r="I135" s="8">
        <f t="shared" si="42"/>
        <v>8.7351608179483883E-2</v>
      </c>
      <c r="J135" s="8">
        <f t="shared" si="43"/>
        <v>3.0716272111237092E-2</v>
      </c>
      <c r="K135" s="8">
        <f t="shared" si="44"/>
        <v>0.87663428024822576</v>
      </c>
      <c r="L135" s="8">
        <f t="shared" si="45"/>
        <v>6.118176142975806E-3</v>
      </c>
      <c r="M135" s="8">
        <f t="shared" si="46"/>
        <v>1.7154104484979034E-3</v>
      </c>
      <c r="N135" s="8">
        <f t="shared" si="47"/>
        <v>6.7570865995790333E-2</v>
      </c>
      <c r="O135" s="8">
        <f t="shared" si="48"/>
        <v>0.17089330028256453</v>
      </c>
      <c r="P135" s="8">
        <f t="shared" si="49"/>
        <v>2.425854015217742E-7</v>
      </c>
      <c r="Q135" s="8">
        <f t="shared" si="50"/>
        <v>5.7572179295129026E-3</v>
      </c>
      <c r="R135" s="8">
        <f t="shared" si="51"/>
        <v>1</v>
      </c>
      <c r="S135" s="8">
        <f t="shared" si="52"/>
        <v>1.0490355827453226</v>
      </c>
      <c r="T135" s="8">
        <f t="shared" si="53"/>
        <v>1.2043795798937098</v>
      </c>
      <c r="W135" s="7" t="s">
        <v>1438</v>
      </c>
      <c r="X135" s="7" t="s">
        <v>224</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1</v>
      </c>
      <c r="AO135" s="8">
        <v>0</v>
      </c>
      <c r="AP135" s="8">
        <v>0</v>
      </c>
      <c r="AS135" s="7">
        <v>312230</v>
      </c>
      <c r="AT135" s="7" t="s">
        <v>224</v>
      </c>
      <c r="AU135" s="8">
        <v>9.3761966564774191E-3</v>
      </c>
      <c r="AV135" s="8">
        <v>2.6238653579374197E-3</v>
      </c>
      <c r="AW135" s="8">
        <v>9.1080819061177418E-2</v>
      </c>
      <c r="AX135" s="8">
        <v>8.3990550895940319E-2</v>
      </c>
      <c r="AY135" s="8">
        <v>3.4216039957023069E-2</v>
      </c>
      <c r="AZ135" s="8">
        <v>0.72115157253749995</v>
      </c>
      <c r="BA135" s="8">
        <v>8.7351608179483883E-2</v>
      </c>
      <c r="BB135" s="8">
        <v>3.0716272111237092E-2</v>
      </c>
      <c r="BC135" s="8">
        <v>0.87663428024822576</v>
      </c>
      <c r="BD135" s="8">
        <v>6.118176142975806E-3</v>
      </c>
      <c r="BE135" s="8">
        <v>1.7154104484979034E-3</v>
      </c>
      <c r="BF135" s="8">
        <v>6.7570865995790333E-2</v>
      </c>
      <c r="BG135" s="8">
        <v>0.17089330028256453</v>
      </c>
      <c r="BH135" s="8">
        <v>2.425854015217742E-7</v>
      </c>
      <c r="BI135" s="8">
        <v>5.7572179295129026E-3</v>
      </c>
      <c r="BJ135" s="8">
        <v>1.103080881075484</v>
      </c>
      <c r="BK135" s="8">
        <v>1.0490355827453226</v>
      </c>
      <c r="BL135" s="8">
        <v>1.2043795798937098</v>
      </c>
    </row>
    <row r="136" spans="1:64" x14ac:dyDescent="0.3">
      <c r="A136" s="7">
        <v>313110</v>
      </c>
      <c r="B136" s="7" t="s">
        <v>225</v>
      </c>
      <c r="C136" s="8">
        <f t="shared" si="36"/>
        <v>2.5602710718296774E-2</v>
      </c>
      <c r="D136" s="8">
        <f t="shared" si="37"/>
        <v>6.5286020649967741E-3</v>
      </c>
      <c r="E136" s="8">
        <f t="shared" si="38"/>
        <v>2.6444532387806453E-2</v>
      </c>
      <c r="F136" s="8">
        <f t="shared" si="39"/>
        <v>1.1663983131349677E-2</v>
      </c>
      <c r="G136" s="8">
        <f t="shared" si="40"/>
        <v>3.1765194740521452E-3</v>
      </c>
      <c r="H136" s="8">
        <f t="shared" si="41"/>
        <v>9.8633060505225814E-3</v>
      </c>
      <c r="I136" s="8">
        <f t="shared" si="42"/>
        <v>4.1839590658016131E-2</v>
      </c>
      <c r="J136" s="8">
        <f t="shared" si="43"/>
        <v>1.3495629245409679E-2</v>
      </c>
      <c r="K136" s="8">
        <f t="shared" si="44"/>
        <v>4.9740911872582248E-2</v>
      </c>
      <c r="L136" s="8">
        <f t="shared" si="45"/>
        <v>5.2989953185806453E-2</v>
      </c>
      <c r="M136" s="8">
        <f t="shared" si="46"/>
        <v>1.4500558511588711E-2</v>
      </c>
      <c r="N136" s="8">
        <f t="shared" si="47"/>
        <v>6.5442498275725805E-2</v>
      </c>
      <c r="O136" s="8">
        <f t="shared" si="48"/>
        <v>4.7957848316903223E-2</v>
      </c>
      <c r="P136" s="8">
        <f t="shared" si="49"/>
        <v>1.8680410061357578E-5</v>
      </c>
      <c r="Q136" s="8">
        <f t="shared" si="50"/>
        <v>3.0757339771548396E-2</v>
      </c>
      <c r="R136" s="8">
        <f t="shared" si="51"/>
        <v>1</v>
      </c>
      <c r="S136" s="8">
        <f t="shared" si="52"/>
        <v>0.21825219575290322</v>
      </c>
      <c r="T136" s="8">
        <f t="shared" si="53"/>
        <v>0.29862451887274194</v>
      </c>
      <c r="W136" s="7" t="s">
        <v>1439</v>
      </c>
      <c r="X136" s="7" t="s">
        <v>225</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1</v>
      </c>
      <c r="AO136" s="8">
        <v>0</v>
      </c>
      <c r="AP136" s="8">
        <v>0</v>
      </c>
      <c r="AS136" s="7">
        <v>313110</v>
      </c>
      <c r="AT136" s="7" t="s">
        <v>225</v>
      </c>
      <c r="AU136" s="8">
        <v>2.5602710718296774E-2</v>
      </c>
      <c r="AV136" s="8">
        <v>6.5286020649967741E-3</v>
      </c>
      <c r="AW136" s="8">
        <v>2.6444532387806453E-2</v>
      </c>
      <c r="AX136" s="8">
        <v>1.1663983131349677E-2</v>
      </c>
      <c r="AY136" s="8">
        <v>3.1765194740521452E-3</v>
      </c>
      <c r="AZ136" s="8">
        <v>9.8633060505225814E-3</v>
      </c>
      <c r="BA136" s="8">
        <v>4.1839590658016131E-2</v>
      </c>
      <c r="BB136" s="8">
        <v>1.3495629245409679E-2</v>
      </c>
      <c r="BC136" s="8">
        <v>4.9740911872582248E-2</v>
      </c>
      <c r="BD136" s="8">
        <v>5.2989953185806453E-2</v>
      </c>
      <c r="BE136" s="8">
        <v>1.4500558511588711E-2</v>
      </c>
      <c r="BF136" s="8">
        <v>6.5442498275725805E-2</v>
      </c>
      <c r="BG136" s="8">
        <v>4.7957848316903223E-2</v>
      </c>
      <c r="BH136" s="8">
        <v>1.8680410061357578E-5</v>
      </c>
      <c r="BI136" s="8">
        <v>3.0757339771548396E-2</v>
      </c>
      <c r="BJ136" s="8">
        <v>1.0585758451711291</v>
      </c>
      <c r="BK136" s="8">
        <v>0.21825219575290322</v>
      </c>
      <c r="BL136" s="8">
        <v>0.29862451887274194</v>
      </c>
    </row>
    <row r="137" spans="1:64" x14ac:dyDescent="0.3">
      <c r="A137" s="7">
        <v>313210</v>
      </c>
      <c r="B137" s="7" t="s">
        <v>226</v>
      </c>
      <c r="C137" s="8">
        <f t="shared" si="36"/>
        <v>3.510181156274516E-2</v>
      </c>
      <c r="D137" s="8">
        <f t="shared" si="37"/>
        <v>9.5876560914322593E-3</v>
      </c>
      <c r="E137" s="8">
        <f t="shared" si="38"/>
        <v>5.01760250850629E-2</v>
      </c>
      <c r="F137" s="8">
        <f t="shared" si="39"/>
        <v>5.6979770470217746E-2</v>
      </c>
      <c r="G137" s="8">
        <f t="shared" si="40"/>
        <v>1.9320368545943548E-2</v>
      </c>
      <c r="H137" s="8">
        <f t="shared" si="41"/>
        <v>7.3541402977145162E-2</v>
      </c>
      <c r="I137" s="8">
        <f t="shared" si="42"/>
        <v>5.7323335844677421E-2</v>
      </c>
      <c r="J137" s="8">
        <f t="shared" si="43"/>
        <v>1.6856861303785484E-2</v>
      </c>
      <c r="K137" s="8">
        <f t="shared" si="44"/>
        <v>7.0921825319983881E-2</v>
      </c>
      <c r="L137" s="8">
        <f t="shared" si="45"/>
        <v>5.2067569752677414E-2</v>
      </c>
      <c r="M137" s="8">
        <f t="shared" si="46"/>
        <v>1.434288000585E-2</v>
      </c>
      <c r="N137" s="8">
        <f t="shared" si="47"/>
        <v>8.6994542410241946E-2</v>
      </c>
      <c r="O137" s="8">
        <f t="shared" si="48"/>
        <v>9.4911751081032281E-2</v>
      </c>
      <c r="P137" s="8">
        <f t="shared" si="49"/>
        <v>8.7161841303687074E-7</v>
      </c>
      <c r="Q137" s="8">
        <f t="shared" si="50"/>
        <v>5.0352117844645175E-2</v>
      </c>
      <c r="R137" s="8">
        <f t="shared" si="51"/>
        <v>1</v>
      </c>
      <c r="S137" s="8">
        <f t="shared" si="52"/>
        <v>0.40790605812209679</v>
      </c>
      <c r="T137" s="8">
        <f t="shared" si="53"/>
        <v>0.40316653859741941</v>
      </c>
      <c r="W137" s="7" t="s">
        <v>1440</v>
      </c>
      <c r="X137" s="7" t="s">
        <v>226</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1</v>
      </c>
      <c r="AO137" s="8">
        <v>0</v>
      </c>
      <c r="AP137" s="8">
        <v>0</v>
      </c>
      <c r="AS137" s="7">
        <v>313210</v>
      </c>
      <c r="AT137" s="7" t="s">
        <v>226</v>
      </c>
      <c r="AU137" s="8">
        <v>3.510181156274516E-2</v>
      </c>
      <c r="AV137" s="8">
        <v>9.5876560914322593E-3</v>
      </c>
      <c r="AW137" s="8">
        <v>5.01760250850629E-2</v>
      </c>
      <c r="AX137" s="8">
        <v>5.6979770470217746E-2</v>
      </c>
      <c r="AY137" s="8">
        <v>1.9320368545943548E-2</v>
      </c>
      <c r="AZ137" s="8">
        <v>7.3541402977145162E-2</v>
      </c>
      <c r="BA137" s="8">
        <v>5.7323335844677421E-2</v>
      </c>
      <c r="BB137" s="8">
        <v>1.6856861303785484E-2</v>
      </c>
      <c r="BC137" s="8">
        <v>7.0921825319983881E-2</v>
      </c>
      <c r="BD137" s="8">
        <v>5.2067569752677414E-2</v>
      </c>
      <c r="BE137" s="8">
        <v>1.434288000585E-2</v>
      </c>
      <c r="BF137" s="8">
        <v>8.6994542410241946E-2</v>
      </c>
      <c r="BG137" s="8">
        <v>9.4911751081032281E-2</v>
      </c>
      <c r="BH137" s="8">
        <v>8.7161841303687074E-7</v>
      </c>
      <c r="BI137" s="8">
        <v>5.0352117844645175E-2</v>
      </c>
      <c r="BJ137" s="8">
        <v>1.0948654927393549</v>
      </c>
      <c r="BK137" s="8">
        <v>0.40790605812209679</v>
      </c>
      <c r="BL137" s="8">
        <v>0.40316653859741941</v>
      </c>
    </row>
    <row r="138" spans="1:64" x14ac:dyDescent="0.3">
      <c r="A138" s="7">
        <v>313220</v>
      </c>
      <c r="B138" s="7" t="s">
        <v>227</v>
      </c>
      <c r="C138" s="8">
        <f t="shared" si="36"/>
        <v>2.6510329314785485E-2</v>
      </c>
      <c r="D138" s="8">
        <f t="shared" si="37"/>
        <v>7.3958770750032253E-3</v>
      </c>
      <c r="E138" s="8">
        <f t="shared" si="38"/>
        <v>3.7221537673117741E-2</v>
      </c>
      <c r="F138" s="8">
        <f t="shared" si="39"/>
        <v>3.1406592734216129E-2</v>
      </c>
      <c r="G138" s="8">
        <f t="shared" si="40"/>
        <v>1.0179531636554839E-2</v>
      </c>
      <c r="H138" s="8">
        <f t="shared" si="41"/>
        <v>3.8539479769288711E-2</v>
      </c>
      <c r="I138" s="8">
        <f t="shared" si="42"/>
        <v>4.2204780369040323E-2</v>
      </c>
      <c r="J138" s="8">
        <f t="shared" si="43"/>
        <v>1.2932767407190323E-2</v>
      </c>
      <c r="K138" s="8">
        <f t="shared" si="44"/>
        <v>5.2825241328529025E-2</v>
      </c>
      <c r="L138" s="8">
        <f t="shared" si="45"/>
        <v>3.9748679172580653E-2</v>
      </c>
      <c r="M138" s="8">
        <f t="shared" si="46"/>
        <v>1.1147571832817742E-2</v>
      </c>
      <c r="N138" s="8">
        <f t="shared" si="47"/>
        <v>6.4381374852032255E-2</v>
      </c>
      <c r="O138" s="8">
        <f t="shared" si="48"/>
        <v>7.1164631511290322E-2</v>
      </c>
      <c r="P138" s="8">
        <f t="shared" si="49"/>
        <v>9.2888886744806441E-7</v>
      </c>
      <c r="Q138" s="8">
        <f t="shared" si="50"/>
        <v>3.7994911416774191E-2</v>
      </c>
      <c r="R138" s="8">
        <f t="shared" si="51"/>
        <v>1</v>
      </c>
      <c r="S138" s="8">
        <f t="shared" si="52"/>
        <v>0.2736739912366129</v>
      </c>
      <c r="T138" s="8">
        <f t="shared" si="53"/>
        <v>0.301511176201613</v>
      </c>
      <c r="W138" s="7" t="s">
        <v>1441</v>
      </c>
      <c r="X138" s="7" t="s">
        <v>227</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1</v>
      </c>
      <c r="AO138" s="8">
        <v>0</v>
      </c>
      <c r="AP138" s="8">
        <v>0</v>
      </c>
      <c r="AS138" s="7">
        <v>313220</v>
      </c>
      <c r="AT138" s="7" t="s">
        <v>227</v>
      </c>
      <c r="AU138" s="8">
        <v>2.6510329314785485E-2</v>
      </c>
      <c r="AV138" s="8">
        <v>7.3958770750032253E-3</v>
      </c>
      <c r="AW138" s="8">
        <v>3.7221537673117741E-2</v>
      </c>
      <c r="AX138" s="8">
        <v>3.1406592734216129E-2</v>
      </c>
      <c r="AY138" s="8">
        <v>1.0179531636554839E-2</v>
      </c>
      <c r="AZ138" s="8">
        <v>3.8539479769288711E-2</v>
      </c>
      <c r="BA138" s="8">
        <v>4.2204780369040323E-2</v>
      </c>
      <c r="BB138" s="8">
        <v>1.2932767407190323E-2</v>
      </c>
      <c r="BC138" s="8">
        <v>5.2825241328529025E-2</v>
      </c>
      <c r="BD138" s="8">
        <v>3.9748679172580653E-2</v>
      </c>
      <c r="BE138" s="8">
        <v>1.1147571832817742E-2</v>
      </c>
      <c r="BF138" s="8">
        <v>6.4381374852032255E-2</v>
      </c>
      <c r="BG138" s="8">
        <v>7.1164631511290322E-2</v>
      </c>
      <c r="BH138" s="8">
        <v>9.2888886744806441E-7</v>
      </c>
      <c r="BI138" s="8">
        <v>3.7994911416774191E-2</v>
      </c>
      <c r="BJ138" s="8">
        <v>1.0711277440629035</v>
      </c>
      <c r="BK138" s="8">
        <v>0.2736739912366129</v>
      </c>
      <c r="BL138" s="8">
        <v>0.301511176201613</v>
      </c>
    </row>
    <row r="139" spans="1:64" x14ac:dyDescent="0.3">
      <c r="A139" s="7">
        <v>313230</v>
      </c>
      <c r="B139" s="7" t="s">
        <v>228</v>
      </c>
      <c r="C139" s="8">
        <f t="shared" si="36"/>
        <v>2.3204903237799997E-2</v>
      </c>
      <c r="D139" s="8">
        <f t="shared" si="37"/>
        <v>6.4721581782161289E-3</v>
      </c>
      <c r="E139" s="8">
        <f t="shared" si="38"/>
        <v>3.1231033408525809E-2</v>
      </c>
      <c r="F139" s="8">
        <f t="shared" si="39"/>
        <v>3.5158650189854847E-2</v>
      </c>
      <c r="G139" s="8">
        <f t="shared" si="40"/>
        <v>1.1752714684546774E-2</v>
      </c>
      <c r="H139" s="8">
        <f t="shared" si="41"/>
        <v>4.75480116788871E-2</v>
      </c>
      <c r="I139" s="8">
        <f t="shared" si="42"/>
        <v>3.6625973903822578E-2</v>
      </c>
      <c r="J139" s="8">
        <f t="shared" si="43"/>
        <v>1.1244933490343547E-2</v>
      </c>
      <c r="K139" s="8">
        <f t="shared" si="44"/>
        <v>4.4238014491748384E-2</v>
      </c>
      <c r="L139" s="8">
        <f t="shared" si="45"/>
        <v>3.4124603841935483E-2</v>
      </c>
      <c r="M139" s="8">
        <f t="shared" si="46"/>
        <v>9.7839473716854839E-3</v>
      </c>
      <c r="N139" s="8">
        <f t="shared" si="47"/>
        <v>5.3968658106774203E-2</v>
      </c>
      <c r="O139" s="8">
        <f t="shared" si="48"/>
        <v>5.9254639751935491E-2</v>
      </c>
      <c r="P139" s="8">
        <f t="shared" si="49"/>
        <v>4.817976285432258E-7</v>
      </c>
      <c r="Q139" s="8">
        <f t="shared" si="50"/>
        <v>3.1934979105806456E-2</v>
      </c>
      <c r="R139" s="8">
        <f t="shared" si="51"/>
        <v>1</v>
      </c>
      <c r="S139" s="8">
        <f t="shared" si="52"/>
        <v>0.25574969913403228</v>
      </c>
      <c r="T139" s="8">
        <f t="shared" si="53"/>
        <v>0.25339924446645162</v>
      </c>
      <c r="W139" s="7" t="s">
        <v>1442</v>
      </c>
      <c r="X139" s="7" t="s">
        <v>228</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1</v>
      </c>
      <c r="AO139" s="8">
        <v>0</v>
      </c>
      <c r="AP139" s="8">
        <v>0</v>
      </c>
      <c r="AS139" s="7">
        <v>313230</v>
      </c>
      <c r="AT139" s="7" t="s">
        <v>228</v>
      </c>
      <c r="AU139" s="8">
        <v>2.3204903237799997E-2</v>
      </c>
      <c r="AV139" s="8">
        <v>6.4721581782161289E-3</v>
      </c>
      <c r="AW139" s="8">
        <v>3.1231033408525809E-2</v>
      </c>
      <c r="AX139" s="8">
        <v>3.5158650189854847E-2</v>
      </c>
      <c r="AY139" s="8">
        <v>1.1752714684546774E-2</v>
      </c>
      <c r="AZ139" s="8">
        <v>4.75480116788871E-2</v>
      </c>
      <c r="BA139" s="8">
        <v>3.6625973903822578E-2</v>
      </c>
      <c r="BB139" s="8">
        <v>1.1244933490343547E-2</v>
      </c>
      <c r="BC139" s="8">
        <v>4.4238014491748384E-2</v>
      </c>
      <c r="BD139" s="8">
        <v>3.4124603841935483E-2</v>
      </c>
      <c r="BE139" s="8">
        <v>9.7839473716854839E-3</v>
      </c>
      <c r="BF139" s="8">
        <v>5.3968658106774203E-2</v>
      </c>
      <c r="BG139" s="8">
        <v>5.9254639751935491E-2</v>
      </c>
      <c r="BH139" s="8">
        <v>4.817976285432258E-7</v>
      </c>
      <c r="BI139" s="8">
        <v>3.1934979105806456E-2</v>
      </c>
      <c r="BJ139" s="8">
        <v>1.0609080948245162</v>
      </c>
      <c r="BK139" s="8">
        <v>0.25574969913403228</v>
      </c>
      <c r="BL139" s="8">
        <v>0.25339924446645162</v>
      </c>
    </row>
    <row r="140" spans="1:64" x14ac:dyDescent="0.3">
      <c r="A140" s="7">
        <v>313240</v>
      </c>
      <c r="B140" s="7" t="s">
        <v>229</v>
      </c>
      <c r="C140" s="8">
        <f t="shared" si="36"/>
        <v>3.3418837882488707E-2</v>
      </c>
      <c r="D140" s="8">
        <f t="shared" si="37"/>
        <v>8.9555368417032263E-3</v>
      </c>
      <c r="E140" s="8">
        <f t="shared" si="38"/>
        <v>4.5821090825490324E-2</v>
      </c>
      <c r="F140" s="8">
        <f t="shared" si="39"/>
        <v>1.9797379826301614E-2</v>
      </c>
      <c r="G140" s="8">
        <f t="shared" si="40"/>
        <v>5.9683700106314521E-3</v>
      </c>
      <c r="H140" s="8">
        <f t="shared" si="41"/>
        <v>2.2268147231746773E-2</v>
      </c>
      <c r="I140" s="8">
        <f t="shared" si="42"/>
        <v>5.3650771173838721E-2</v>
      </c>
      <c r="J140" s="8">
        <f t="shared" si="43"/>
        <v>1.5601211315924192E-2</v>
      </c>
      <c r="K140" s="8">
        <f t="shared" si="44"/>
        <v>6.3406938752822592E-2</v>
      </c>
      <c r="L140" s="8">
        <f t="shared" si="45"/>
        <v>4.9575780001774192E-2</v>
      </c>
      <c r="M140" s="8">
        <f t="shared" si="46"/>
        <v>1.3355490083298385E-2</v>
      </c>
      <c r="N140" s="8">
        <f t="shared" si="47"/>
        <v>8.0111787391629025E-2</v>
      </c>
      <c r="O140" s="8">
        <f t="shared" si="48"/>
        <v>8.8951926601693557E-2</v>
      </c>
      <c r="P140" s="8">
        <f t="shared" si="49"/>
        <v>2.9916355528627421E-6</v>
      </c>
      <c r="Q140" s="8">
        <f t="shared" si="50"/>
        <v>4.7373240637016138E-2</v>
      </c>
      <c r="R140" s="8">
        <f t="shared" si="51"/>
        <v>1</v>
      </c>
      <c r="S140" s="8">
        <f t="shared" si="52"/>
        <v>0.28996938093967739</v>
      </c>
      <c r="T140" s="8">
        <f t="shared" si="53"/>
        <v>0.37459440511370973</v>
      </c>
      <c r="W140" s="7" t="s">
        <v>1443</v>
      </c>
      <c r="X140" s="7" t="s">
        <v>229</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1</v>
      </c>
      <c r="AO140" s="8">
        <v>0</v>
      </c>
      <c r="AP140" s="8">
        <v>0</v>
      </c>
      <c r="AS140" s="7">
        <v>313240</v>
      </c>
      <c r="AT140" s="7" t="s">
        <v>229</v>
      </c>
      <c r="AU140" s="8">
        <v>3.3418837882488707E-2</v>
      </c>
      <c r="AV140" s="8">
        <v>8.9555368417032263E-3</v>
      </c>
      <c r="AW140" s="8">
        <v>4.5821090825490324E-2</v>
      </c>
      <c r="AX140" s="8">
        <v>1.9797379826301614E-2</v>
      </c>
      <c r="AY140" s="8">
        <v>5.9683700106314521E-3</v>
      </c>
      <c r="AZ140" s="8">
        <v>2.2268147231746773E-2</v>
      </c>
      <c r="BA140" s="8">
        <v>5.3650771173838721E-2</v>
      </c>
      <c r="BB140" s="8">
        <v>1.5601211315924192E-2</v>
      </c>
      <c r="BC140" s="8">
        <v>6.3406938752822592E-2</v>
      </c>
      <c r="BD140" s="8">
        <v>4.9575780001774192E-2</v>
      </c>
      <c r="BE140" s="8">
        <v>1.3355490083298385E-2</v>
      </c>
      <c r="BF140" s="8">
        <v>8.0111787391629025E-2</v>
      </c>
      <c r="BG140" s="8">
        <v>8.8951926601693557E-2</v>
      </c>
      <c r="BH140" s="8">
        <v>2.9916355528627421E-6</v>
      </c>
      <c r="BI140" s="8">
        <v>4.7373240637016138E-2</v>
      </c>
      <c r="BJ140" s="8">
        <v>1.0881954655496771</v>
      </c>
      <c r="BK140" s="8">
        <v>0.28996938093967739</v>
      </c>
      <c r="BL140" s="8">
        <v>0.37459440511370973</v>
      </c>
    </row>
    <row r="141" spans="1:64" x14ac:dyDescent="0.3">
      <c r="A141" s="7">
        <v>313310</v>
      </c>
      <c r="B141" s="7" t="s">
        <v>230</v>
      </c>
      <c r="C141" s="8">
        <f t="shared" si="36"/>
        <v>6.5803921914999994E-2</v>
      </c>
      <c r="D141" s="8">
        <f t="shared" si="37"/>
        <v>9.4773613493000005E-3</v>
      </c>
      <c r="E141" s="8">
        <f t="shared" si="38"/>
        <v>3.8231844292099998E-2</v>
      </c>
      <c r="F141" s="8">
        <f t="shared" si="39"/>
        <v>3.1062514196999999E-2</v>
      </c>
      <c r="G141" s="8">
        <f t="shared" si="40"/>
        <v>4.5986833209500002E-3</v>
      </c>
      <c r="H141" s="8">
        <f t="shared" si="41"/>
        <v>1.7189758034999999E-2</v>
      </c>
      <c r="I141" s="8">
        <f t="shared" si="42"/>
        <v>8.6559521020699998E-2</v>
      </c>
      <c r="J141" s="8">
        <f t="shared" si="43"/>
        <v>1.0881194130100001E-2</v>
      </c>
      <c r="K141" s="8">
        <f t="shared" si="44"/>
        <v>3.7292824987300001E-2</v>
      </c>
      <c r="L141" s="8">
        <f t="shared" si="45"/>
        <v>0.116031780416</v>
      </c>
      <c r="M141" s="8">
        <f t="shared" si="46"/>
        <v>1.6326495555999999E-2</v>
      </c>
      <c r="N141" s="8">
        <f t="shared" si="47"/>
        <v>8.0846214899600005E-2</v>
      </c>
      <c r="O141" s="8">
        <f t="shared" si="48"/>
        <v>0.30627447564999999</v>
      </c>
      <c r="P141" s="8">
        <f t="shared" si="49"/>
        <v>1.4518354327299999E-5</v>
      </c>
      <c r="Q141" s="8">
        <f t="shared" si="50"/>
        <v>0.26183340463100002</v>
      </c>
      <c r="R141" s="8">
        <f t="shared" si="51"/>
        <v>1.1135131275600001</v>
      </c>
      <c r="S141" s="8">
        <f t="shared" si="52"/>
        <v>1.0528509555500001</v>
      </c>
      <c r="T141" s="8">
        <f t="shared" si="53"/>
        <v>1.1347335401400001</v>
      </c>
      <c r="W141" s="7" t="s">
        <v>1444</v>
      </c>
      <c r="X141" s="7" t="s">
        <v>230</v>
      </c>
      <c r="Y141" s="8">
        <v>6.5803921914999994E-2</v>
      </c>
      <c r="Z141" s="8">
        <v>9.4773613493000005E-3</v>
      </c>
      <c r="AA141" s="8">
        <v>3.8231844292099998E-2</v>
      </c>
      <c r="AB141" s="8">
        <v>3.1062514196999999E-2</v>
      </c>
      <c r="AC141" s="8">
        <v>4.5986833209500002E-3</v>
      </c>
      <c r="AD141" s="8">
        <v>1.7189758034999999E-2</v>
      </c>
      <c r="AE141" s="8">
        <v>8.6559521020699998E-2</v>
      </c>
      <c r="AF141" s="8">
        <v>1.0881194130100001E-2</v>
      </c>
      <c r="AG141" s="8">
        <v>3.7292824987300001E-2</v>
      </c>
      <c r="AH141" s="8">
        <v>0.116031780416</v>
      </c>
      <c r="AI141" s="8">
        <v>1.6326495555999999E-2</v>
      </c>
      <c r="AJ141" s="8">
        <v>8.0846214899600005E-2</v>
      </c>
      <c r="AK141" s="8">
        <v>0.30627447564999999</v>
      </c>
      <c r="AL141" s="8">
        <v>1.4518354327299999E-5</v>
      </c>
      <c r="AM141" s="8">
        <v>0.26183340463100002</v>
      </c>
      <c r="AN141" s="8">
        <v>1.1135131275600001</v>
      </c>
      <c r="AO141" s="8">
        <v>1.0528509555500001</v>
      </c>
      <c r="AP141" s="8">
        <v>1.1347335401400001</v>
      </c>
      <c r="AS141" s="7">
        <v>313310</v>
      </c>
      <c r="AT141" s="7" t="s">
        <v>230</v>
      </c>
      <c r="AU141" s="8">
        <v>0.10461366630028872</v>
      </c>
      <c r="AV141" s="8">
        <v>2.4843000096607743E-2</v>
      </c>
      <c r="AW141" s="8">
        <v>9.3123025782882271E-2</v>
      </c>
      <c r="AX141" s="8">
        <v>8.6495321164232281E-2</v>
      </c>
      <c r="AY141" s="8">
        <v>2.299913371343839E-2</v>
      </c>
      <c r="AZ141" s="8">
        <v>7.8025543360280017E-2</v>
      </c>
      <c r="BA141" s="8">
        <v>0.14555567342244843</v>
      </c>
      <c r="BB141" s="8">
        <v>3.2223072708368057E-2</v>
      </c>
      <c r="BC141" s="8">
        <v>0.11539215214874837</v>
      </c>
      <c r="BD141" s="8">
        <v>0.19105175501395488</v>
      </c>
      <c r="BE141" s="8">
        <v>4.4216317750667762E-2</v>
      </c>
      <c r="BF141" s="8">
        <v>0.18286342370636446</v>
      </c>
      <c r="BG141" s="8">
        <v>0.25687536667419331</v>
      </c>
      <c r="BH141" s="8">
        <v>8.6016359680135483E-6</v>
      </c>
      <c r="BI141" s="8">
        <v>0.21960221033567745</v>
      </c>
      <c r="BJ141" s="8">
        <v>1.2225796921796774</v>
      </c>
      <c r="BK141" s="8">
        <v>1.026229675657258</v>
      </c>
      <c r="BL141" s="8">
        <v>1.1318805756990327</v>
      </c>
    </row>
    <row r="142" spans="1:64" x14ac:dyDescent="0.3">
      <c r="A142" s="7">
        <v>313320</v>
      </c>
      <c r="B142" s="7" t="s">
        <v>231</v>
      </c>
      <c r="C142" s="8">
        <f t="shared" si="36"/>
        <v>3.0545744182677418E-2</v>
      </c>
      <c r="D142" s="8">
        <f t="shared" si="37"/>
        <v>8.7813488684983874E-3</v>
      </c>
      <c r="E142" s="8">
        <f t="shared" si="38"/>
        <v>2.9288103301264523E-2</v>
      </c>
      <c r="F142" s="8">
        <f t="shared" si="39"/>
        <v>4.7586327932874185E-2</v>
      </c>
      <c r="G142" s="8">
        <f t="shared" si="40"/>
        <v>1.5049511828293548E-2</v>
      </c>
      <c r="H142" s="8">
        <f t="shared" si="41"/>
        <v>4.2353096143177421E-2</v>
      </c>
      <c r="I142" s="8">
        <f t="shared" si="42"/>
        <v>4.2806702119677416E-2</v>
      </c>
      <c r="J142" s="8">
        <f t="shared" si="43"/>
        <v>1.1734563589216129E-2</v>
      </c>
      <c r="K142" s="8">
        <f t="shared" si="44"/>
        <v>3.743335097484194E-2</v>
      </c>
      <c r="L142" s="8">
        <f t="shared" si="45"/>
        <v>5.5283412665112913E-2</v>
      </c>
      <c r="M142" s="8">
        <f t="shared" si="46"/>
        <v>1.5819141272614513E-2</v>
      </c>
      <c r="N142" s="8">
        <f t="shared" si="47"/>
        <v>5.7044819191870967E-2</v>
      </c>
      <c r="O142" s="8">
        <f t="shared" si="48"/>
        <v>4.941963903629034E-2</v>
      </c>
      <c r="P142" s="8">
        <f t="shared" si="49"/>
        <v>7.5374899876548385E-7</v>
      </c>
      <c r="Q142" s="8">
        <f t="shared" si="50"/>
        <v>4.2134761488225793E-2</v>
      </c>
      <c r="R142" s="8">
        <f t="shared" si="51"/>
        <v>1</v>
      </c>
      <c r="S142" s="8">
        <f t="shared" si="52"/>
        <v>0.266279258485</v>
      </c>
      <c r="T142" s="8">
        <f t="shared" si="53"/>
        <v>0.25326493926419358</v>
      </c>
      <c r="W142" s="7" t="s">
        <v>1445</v>
      </c>
      <c r="X142" s="7" t="s">
        <v>231</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1</v>
      </c>
      <c r="AO142" s="8">
        <v>0</v>
      </c>
      <c r="AP142" s="8">
        <v>0</v>
      </c>
      <c r="AS142" s="7">
        <v>313320</v>
      </c>
      <c r="AT142" s="7" t="s">
        <v>231</v>
      </c>
      <c r="AU142" s="8">
        <v>3.0545744182677418E-2</v>
      </c>
      <c r="AV142" s="8">
        <v>8.7813488684983874E-3</v>
      </c>
      <c r="AW142" s="8">
        <v>2.9288103301264523E-2</v>
      </c>
      <c r="AX142" s="8">
        <v>4.7586327932874185E-2</v>
      </c>
      <c r="AY142" s="8">
        <v>1.5049511828293548E-2</v>
      </c>
      <c r="AZ142" s="8">
        <v>4.2353096143177421E-2</v>
      </c>
      <c r="BA142" s="8">
        <v>4.2806702119677416E-2</v>
      </c>
      <c r="BB142" s="8">
        <v>1.1734563589216129E-2</v>
      </c>
      <c r="BC142" s="8">
        <v>3.743335097484194E-2</v>
      </c>
      <c r="BD142" s="8">
        <v>5.5283412665112913E-2</v>
      </c>
      <c r="BE142" s="8">
        <v>1.5819141272614513E-2</v>
      </c>
      <c r="BF142" s="8">
        <v>5.7044819191870967E-2</v>
      </c>
      <c r="BG142" s="8">
        <v>4.941963903629034E-2</v>
      </c>
      <c r="BH142" s="8">
        <v>7.5374899876548385E-7</v>
      </c>
      <c r="BI142" s="8">
        <v>4.2134761488225793E-2</v>
      </c>
      <c r="BJ142" s="8">
        <v>1.0686151963524193</v>
      </c>
      <c r="BK142" s="8">
        <v>0.266279258485</v>
      </c>
      <c r="BL142" s="8">
        <v>0.25326493926419358</v>
      </c>
    </row>
    <row r="143" spans="1:64" x14ac:dyDescent="0.3">
      <c r="A143" s="7">
        <v>314110</v>
      </c>
      <c r="B143" s="7" t="s">
        <v>232</v>
      </c>
      <c r="C143" s="8">
        <f t="shared" si="36"/>
        <v>1.1055967885633868E-2</v>
      </c>
      <c r="D143" s="8">
        <f t="shared" si="37"/>
        <v>3.4210769937822578E-3</v>
      </c>
      <c r="E143" s="8">
        <f t="shared" si="38"/>
        <v>1.8640267687580647E-2</v>
      </c>
      <c r="F143" s="8">
        <f t="shared" si="39"/>
        <v>2.9972056901999999E-2</v>
      </c>
      <c r="G143" s="8">
        <f t="shared" si="40"/>
        <v>1.3385677330833871E-2</v>
      </c>
      <c r="H143" s="8">
        <f t="shared" si="41"/>
        <v>5.2948222400838706E-2</v>
      </c>
      <c r="I143" s="8">
        <f t="shared" si="42"/>
        <v>1.7380154969999999E-2</v>
      </c>
      <c r="J143" s="8">
        <f t="shared" si="43"/>
        <v>6.8002004595258065E-3</v>
      </c>
      <c r="K143" s="8">
        <f t="shared" si="44"/>
        <v>2.9239441162322584E-2</v>
      </c>
      <c r="L143" s="8">
        <f t="shared" si="45"/>
        <v>1.8265523628112904E-2</v>
      </c>
      <c r="M143" s="8">
        <f t="shared" si="46"/>
        <v>5.7338343805096777E-3</v>
      </c>
      <c r="N143" s="8">
        <f t="shared" si="47"/>
        <v>3.5379708847838705E-2</v>
      </c>
      <c r="O143" s="8">
        <f t="shared" si="48"/>
        <v>3.7364973284822585E-2</v>
      </c>
      <c r="P143" s="8">
        <f t="shared" si="49"/>
        <v>1.8644326218503222E-7</v>
      </c>
      <c r="Q143" s="8">
        <f t="shared" si="50"/>
        <v>2.0038371500112902E-2</v>
      </c>
      <c r="R143" s="8">
        <f t="shared" si="51"/>
        <v>1</v>
      </c>
      <c r="S143" s="8">
        <f t="shared" si="52"/>
        <v>0.20920918244016129</v>
      </c>
      <c r="T143" s="8">
        <f t="shared" si="53"/>
        <v>0.16632302239838709</v>
      </c>
      <c r="W143" s="7" t="s">
        <v>1446</v>
      </c>
      <c r="X143" s="7" t="s">
        <v>232</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1</v>
      </c>
      <c r="AO143" s="8">
        <v>0</v>
      </c>
      <c r="AP143" s="8">
        <v>0</v>
      </c>
      <c r="AS143" s="7">
        <v>314110</v>
      </c>
      <c r="AT143" s="7" t="s">
        <v>232</v>
      </c>
      <c r="AU143" s="8">
        <v>1.1055967885633868E-2</v>
      </c>
      <c r="AV143" s="8">
        <v>3.4210769937822578E-3</v>
      </c>
      <c r="AW143" s="8">
        <v>1.8640267687580647E-2</v>
      </c>
      <c r="AX143" s="8">
        <v>2.9972056901999999E-2</v>
      </c>
      <c r="AY143" s="8">
        <v>1.3385677330833871E-2</v>
      </c>
      <c r="AZ143" s="8">
        <v>5.2948222400838706E-2</v>
      </c>
      <c r="BA143" s="8">
        <v>1.7380154969999999E-2</v>
      </c>
      <c r="BB143" s="8">
        <v>6.8002004595258065E-3</v>
      </c>
      <c r="BC143" s="8">
        <v>2.9239441162322584E-2</v>
      </c>
      <c r="BD143" s="8">
        <v>1.8265523628112904E-2</v>
      </c>
      <c r="BE143" s="8">
        <v>5.7338343805096777E-3</v>
      </c>
      <c r="BF143" s="8">
        <v>3.5379708847838705E-2</v>
      </c>
      <c r="BG143" s="8">
        <v>3.7364973284822585E-2</v>
      </c>
      <c r="BH143" s="8">
        <v>1.8644326218503222E-7</v>
      </c>
      <c r="BI143" s="8">
        <v>2.0038371500112902E-2</v>
      </c>
      <c r="BJ143" s="8">
        <v>1.0331173125670969</v>
      </c>
      <c r="BK143" s="8">
        <v>0.20920918244016129</v>
      </c>
      <c r="BL143" s="8">
        <v>0.16632302239838709</v>
      </c>
    </row>
    <row r="144" spans="1:64" x14ac:dyDescent="0.3">
      <c r="A144" s="7">
        <v>314120</v>
      </c>
      <c r="B144" s="7" t="s">
        <v>233</v>
      </c>
      <c r="C144" s="8">
        <f t="shared" si="36"/>
        <v>8.4397332397641939E-2</v>
      </c>
      <c r="D144" s="8">
        <f t="shared" si="37"/>
        <v>2.388103314182935E-2</v>
      </c>
      <c r="E144" s="8">
        <f t="shared" si="38"/>
        <v>9.2267452444575807E-2</v>
      </c>
      <c r="F144" s="8">
        <f t="shared" si="39"/>
        <v>8.772189551484999E-2</v>
      </c>
      <c r="G144" s="8">
        <f t="shared" si="40"/>
        <v>2.3270255420214839E-2</v>
      </c>
      <c r="H144" s="8">
        <f t="shared" si="41"/>
        <v>7.4947870238540326E-2</v>
      </c>
      <c r="I144" s="8">
        <f t="shared" si="42"/>
        <v>0.13243889290825325</v>
      </c>
      <c r="J144" s="8">
        <f t="shared" si="43"/>
        <v>3.1984544366051131E-2</v>
      </c>
      <c r="K144" s="8">
        <f t="shared" si="44"/>
        <v>0.1095651299359597</v>
      </c>
      <c r="L144" s="8">
        <f t="shared" si="45"/>
        <v>0.12963103361187578</v>
      </c>
      <c r="M144" s="8">
        <f t="shared" si="46"/>
        <v>3.5929962695451616E-2</v>
      </c>
      <c r="N144" s="8">
        <f t="shared" si="47"/>
        <v>0.16258979385020647</v>
      </c>
      <c r="O144" s="8">
        <f t="shared" si="48"/>
        <v>0.21767888493709664</v>
      </c>
      <c r="P144" s="8">
        <f t="shared" si="49"/>
        <v>4.8124511581612905E-6</v>
      </c>
      <c r="Q144" s="8">
        <f t="shared" si="50"/>
        <v>0.15371533515709687</v>
      </c>
      <c r="R144" s="8">
        <f t="shared" si="51"/>
        <v>1</v>
      </c>
      <c r="S144" s="8">
        <f t="shared" si="52"/>
        <v>0.7988432469803225</v>
      </c>
      <c r="T144" s="8">
        <f t="shared" si="53"/>
        <v>0.88689179301677412</v>
      </c>
      <c r="W144" s="7" t="s">
        <v>1447</v>
      </c>
      <c r="X144" s="7" t="s">
        <v>233</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1</v>
      </c>
      <c r="AO144" s="8">
        <v>0</v>
      </c>
      <c r="AP144" s="8">
        <v>0</v>
      </c>
      <c r="AS144" s="7">
        <v>314120</v>
      </c>
      <c r="AT144" s="7" t="s">
        <v>233</v>
      </c>
      <c r="AU144" s="8">
        <v>8.4397332397641939E-2</v>
      </c>
      <c r="AV144" s="8">
        <v>2.388103314182935E-2</v>
      </c>
      <c r="AW144" s="8">
        <v>9.2267452444575807E-2</v>
      </c>
      <c r="AX144" s="8">
        <v>8.772189551484999E-2</v>
      </c>
      <c r="AY144" s="8">
        <v>2.3270255420214839E-2</v>
      </c>
      <c r="AZ144" s="8">
        <v>7.4947870238540326E-2</v>
      </c>
      <c r="BA144" s="8">
        <v>0.13243889290825325</v>
      </c>
      <c r="BB144" s="8">
        <v>3.1984544366051131E-2</v>
      </c>
      <c r="BC144" s="8">
        <v>0.1095651299359597</v>
      </c>
      <c r="BD144" s="8">
        <v>0.12963103361187578</v>
      </c>
      <c r="BE144" s="8">
        <v>3.5929962695451616E-2</v>
      </c>
      <c r="BF144" s="8">
        <v>0.16258979385020647</v>
      </c>
      <c r="BG144" s="8">
        <v>0.21767888493709664</v>
      </c>
      <c r="BH144" s="8">
        <v>4.8124511581612905E-6</v>
      </c>
      <c r="BI144" s="8">
        <v>0.15371533515709687</v>
      </c>
      <c r="BJ144" s="8">
        <v>1.2005458179843549</v>
      </c>
      <c r="BK144" s="8">
        <v>0.7988432469803225</v>
      </c>
      <c r="BL144" s="8">
        <v>0.88689179301677412</v>
      </c>
    </row>
    <row r="145" spans="1:64" x14ac:dyDescent="0.3">
      <c r="A145" s="7">
        <v>314910</v>
      </c>
      <c r="B145" s="7" t="s">
        <v>234</v>
      </c>
      <c r="C145" s="8">
        <f t="shared" si="36"/>
        <v>7.4678792376572559E-2</v>
      </c>
      <c r="D145" s="8">
        <f t="shared" si="37"/>
        <v>2.0536927173488869E-2</v>
      </c>
      <c r="E145" s="8">
        <f t="shared" si="38"/>
        <v>0.10568967202277904</v>
      </c>
      <c r="F145" s="8">
        <f t="shared" si="39"/>
        <v>6.1773502216835495E-2</v>
      </c>
      <c r="G145" s="8">
        <f t="shared" si="40"/>
        <v>1.7164856824781773E-2</v>
      </c>
      <c r="H145" s="8">
        <f t="shared" si="41"/>
        <v>7.6243682040943547E-2</v>
      </c>
      <c r="I145" s="8">
        <f t="shared" si="42"/>
        <v>8.1631748775174207E-2</v>
      </c>
      <c r="J145" s="8">
        <f t="shared" si="43"/>
        <v>2.2312634324126134E-2</v>
      </c>
      <c r="K145" s="8">
        <f t="shared" si="44"/>
        <v>0.10089730468311933</v>
      </c>
      <c r="L145" s="8">
        <f t="shared" si="45"/>
        <v>9.0684058135988732E-2</v>
      </c>
      <c r="M145" s="8">
        <f t="shared" si="46"/>
        <v>2.5297508652090329E-2</v>
      </c>
      <c r="N145" s="8">
        <f t="shared" si="47"/>
        <v>0.15108905777841933</v>
      </c>
      <c r="O145" s="8">
        <f t="shared" si="48"/>
        <v>0.26763649262225819</v>
      </c>
      <c r="P145" s="8">
        <f t="shared" si="49"/>
        <v>5.1451086814230656E-6</v>
      </c>
      <c r="Q145" s="8">
        <f t="shared" si="50"/>
        <v>0.19189487011461287</v>
      </c>
      <c r="R145" s="8">
        <f t="shared" si="51"/>
        <v>1</v>
      </c>
      <c r="S145" s="8">
        <f t="shared" si="52"/>
        <v>0.76808526688854839</v>
      </c>
      <c r="T145" s="8">
        <f t="shared" si="53"/>
        <v>0.81774491358838708</v>
      </c>
      <c r="W145" s="7" t="s">
        <v>1448</v>
      </c>
      <c r="X145" s="7" t="s">
        <v>234</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1</v>
      </c>
      <c r="AO145" s="8">
        <v>0</v>
      </c>
      <c r="AP145" s="8">
        <v>0</v>
      </c>
      <c r="AS145" s="7">
        <v>314910</v>
      </c>
      <c r="AT145" s="7" t="s">
        <v>234</v>
      </c>
      <c r="AU145" s="8">
        <v>7.4678792376572559E-2</v>
      </c>
      <c r="AV145" s="8">
        <v>2.0536927173488869E-2</v>
      </c>
      <c r="AW145" s="8">
        <v>0.10568967202277904</v>
      </c>
      <c r="AX145" s="8">
        <v>6.1773502216835495E-2</v>
      </c>
      <c r="AY145" s="8">
        <v>1.7164856824781773E-2</v>
      </c>
      <c r="AZ145" s="8">
        <v>7.6243682040943547E-2</v>
      </c>
      <c r="BA145" s="8">
        <v>8.1631748775174207E-2</v>
      </c>
      <c r="BB145" s="8">
        <v>2.2312634324126134E-2</v>
      </c>
      <c r="BC145" s="8">
        <v>0.10089730468311933</v>
      </c>
      <c r="BD145" s="8">
        <v>9.0684058135988732E-2</v>
      </c>
      <c r="BE145" s="8">
        <v>2.5297508652090329E-2</v>
      </c>
      <c r="BF145" s="8">
        <v>0.15108905777841933</v>
      </c>
      <c r="BG145" s="8">
        <v>0.26763649262225819</v>
      </c>
      <c r="BH145" s="8">
        <v>5.1451086814230656E-6</v>
      </c>
      <c r="BI145" s="8">
        <v>0.19189487011461287</v>
      </c>
      <c r="BJ145" s="8">
        <v>1.2009053915729029</v>
      </c>
      <c r="BK145" s="8">
        <v>0.76808526688854839</v>
      </c>
      <c r="BL145" s="8">
        <v>0.81774491358838708</v>
      </c>
    </row>
    <row r="146" spans="1:64" x14ac:dyDescent="0.3">
      <c r="A146" s="7">
        <v>314994</v>
      </c>
      <c r="B146" s="7" t="s">
        <v>235</v>
      </c>
      <c r="C146" s="8">
        <f t="shared" si="36"/>
        <v>2.2459155594080644E-3</v>
      </c>
      <c r="D146" s="8">
        <f t="shared" si="37"/>
        <v>3.8811981430322584E-4</v>
      </c>
      <c r="E146" s="8">
        <f t="shared" si="38"/>
        <v>3.1064630824209679E-3</v>
      </c>
      <c r="F146" s="8">
        <f t="shared" si="39"/>
        <v>3.5595111650161288E-3</v>
      </c>
      <c r="G146" s="8">
        <f t="shared" si="40"/>
        <v>5.8586946367258073E-4</v>
      </c>
      <c r="H146" s="8">
        <f t="shared" si="41"/>
        <v>3.9553087724354839E-3</v>
      </c>
      <c r="I146" s="8">
        <f t="shared" si="42"/>
        <v>2.4076347409403226E-3</v>
      </c>
      <c r="J146" s="8">
        <f t="shared" si="43"/>
        <v>3.970934531951613E-4</v>
      </c>
      <c r="K146" s="8">
        <f t="shared" si="44"/>
        <v>2.8742499396741937E-3</v>
      </c>
      <c r="L146" s="8">
        <f t="shared" si="45"/>
        <v>2.6972580062741935E-3</v>
      </c>
      <c r="M146" s="8">
        <f t="shared" si="46"/>
        <v>4.7390006751129037E-4</v>
      </c>
      <c r="N146" s="8">
        <f t="shared" si="47"/>
        <v>4.4792739665967746E-3</v>
      </c>
      <c r="O146" s="8">
        <f t="shared" si="48"/>
        <v>1.4091609448645162E-2</v>
      </c>
      <c r="P146" s="8">
        <f t="shared" si="49"/>
        <v>1.4469166099854837E-7</v>
      </c>
      <c r="Q146" s="8">
        <f t="shared" si="50"/>
        <v>1.0044475195322582E-2</v>
      </c>
      <c r="R146" s="8">
        <f t="shared" si="51"/>
        <v>1</v>
      </c>
      <c r="S146" s="8">
        <f t="shared" si="52"/>
        <v>4.0358753917258065E-2</v>
      </c>
      <c r="T146" s="8">
        <f t="shared" si="53"/>
        <v>3.7937042649838708E-2</v>
      </c>
      <c r="W146" s="7" t="s">
        <v>1449</v>
      </c>
      <c r="X146" s="7" t="s">
        <v>235</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1</v>
      </c>
      <c r="AO146" s="8">
        <v>0</v>
      </c>
      <c r="AP146" s="8">
        <v>0</v>
      </c>
      <c r="AS146" s="7">
        <v>314994</v>
      </c>
      <c r="AT146" s="7" t="s">
        <v>235</v>
      </c>
      <c r="AU146" s="8">
        <v>2.2459155594080644E-3</v>
      </c>
      <c r="AV146" s="8">
        <v>3.8811981430322584E-4</v>
      </c>
      <c r="AW146" s="8">
        <v>3.1064630824209679E-3</v>
      </c>
      <c r="AX146" s="8">
        <v>3.5595111650161288E-3</v>
      </c>
      <c r="AY146" s="8">
        <v>5.8586946367258073E-4</v>
      </c>
      <c r="AZ146" s="8">
        <v>3.9553087724354839E-3</v>
      </c>
      <c r="BA146" s="8">
        <v>2.4076347409403226E-3</v>
      </c>
      <c r="BB146" s="8">
        <v>3.970934531951613E-4</v>
      </c>
      <c r="BC146" s="8">
        <v>2.8742499396741937E-3</v>
      </c>
      <c r="BD146" s="8">
        <v>2.6972580062741935E-3</v>
      </c>
      <c r="BE146" s="8">
        <v>4.7390006751129037E-4</v>
      </c>
      <c r="BF146" s="8">
        <v>4.4792739665967746E-3</v>
      </c>
      <c r="BG146" s="8">
        <v>1.4091609448645162E-2</v>
      </c>
      <c r="BH146" s="8">
        <v>1.4469166099854837E-7</v>
      </c>
      <c r="BI146" s="8">
        <v>1.0044475195322582E-2</v>
      </c>
      <c r="BJ146" s="8">
        <v>1.0057404984561289</v>
      </c>
      <c r="BK146" s="8">
        <v>4.0358753917258065E-2</v>
      </c>
      <c r="BL146" s="8">
        <v>3.7937042649838708E-2</v>
      </c>
    </row>
    <row r="147" spans="1:64" x14ac:dyDescent="0.3">
      <c r="A147" s="7">
        <v>314999</v>
      </c>
      <c r="B147" s="7" t="s">
        <v>236</v>
      </c>
      <c r="C147" s="8">
        <f t="shared" si="36"/>
        <v>8.5730290651530677E-2</v>
      </c>
      <c r="D147" s="8">
        <f t="shared" si="37"/>
        <v>2.2654168262635648E-2</v>
      </c>
      <c r="E147" s="8">
        <f t="shared" si="38"/>
        <v>0.12614542504091611</v>
      </c>
      <c r="F147" s="8">
        <f t="shared" si="39"/>
        <v>7.7070021363433897E-2</v>
      </c>
      <c r="G147" s="8">
        <f t="shared" si="40"/>
        <v>2.0889694448419673E-2</v>
      </c>
      <c r="H147" s="8">
        <f t="shared" si="41"/>
        <v>9.5005211101006418E-2</v>
      </c>
      <c r="I147" s="8">
        <f t="shared" si="42"/>
        <v>9.3402027151974196E-2</v>
      </c>
      <c r="J147" s="8">
        <f t="shared" si="43"/>
        <v>2.4525167559425486E-2</v>
      </c>
      <c r="K147" s="8">
        <f t="shared" si="44"/>
        <v>0.12092971367432419</v>
      </c>
      <c r="L147" s="8">
        <f t="shared" si="45"/>
        <v>0.10412476614355644</v>
      </c>
      <c r="M147" s="8">
        <f t="shared" si="46"/>
        <v>2.7885889379053223E-2</v>
      </c>
      <c r="N147" s="8">
        <f t="shared" si="47"/>
        <v>0.18027768154504842</v>
      </c>
      <c r="O147" s="8">
        <f t="shared" si="48"/>
        <v>0.33102758654891906</v>
      </c>
      <c r="P147" s="8">
        <f t="shared" si="49"/>
        <v>8.4110614079580672E-6</v>
      </c>
      <c r="Q147" s="8">
        <f t="shared" si="50"/>
        <v>0.23637471478866143</v>
      </c>
      <c r="R147" s="8">
        <f t="shared" si="51"/>
        <v>1</v>
      </c>
      <c r="S147" s="8">
        <f t="shared" si="52"/>
        <v>0.95102944304193548</v>
      </c>
      <c r="T147" s="8">
        <f t="shared" si="53"/>
        <v>0.99692142451483867</v>
      </c>
      <c r="W147" s="7" t="s">
        <v>1450</v>
      </c>
      <c r="X147" s="7" t="s">
        <v>236</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1</v>
      </c>
      <c r="AO147" s="8">
        <v>0</v>
      </c>
      <c r="AP147" s="8">
        <v>0</v>
      </c>
      <c r="AS147" s="7">
        <v>314999</v>
      </c>
      <c r="AT147" s="7" t="s">
        <v>236</v>
      </c>
      <c r="AU147" s="8">
        <v>8.5730290651530677E-2</v>
      </c>
      <c r="AV147" s="8">
        <v>2.2654168262635648E-2</v>
      </c>
      <c r="AW147" s="8">
        <v>0.12614542504091611</v>
      </c>
      <c r="AX147" s="8">
        <v>7.7070021363433897E-2</v>
      </c>
      <c r="AY147" s="8">
        <v>2.0889694448419673E-2</v>
      </c>
      <c r="AZ147" s="8">
        <v>9.5005211101006418E-2</v>
      </c>
      <c r="BA147" s="8">
        <v>9.3402027151974196E-2</v>
      </c>
      <c r="BB147" s="8">
        <v>2.4525167559425486E-2</v>
      </c>
      <c r="BC147" s="8">
        <v>0.12092971367432419</v>
      </c>
      <c r="BD147" s="8">
        <v>0.10412476614355644</v>
      </c>
      <c r="BE147" s="8">
        <v>2.7885889379053223E-2</v>
      </c>
      <c r="BF147" s="8">
        <v>0.18027768154504842</v>
      </c>
      <c r="BG147" s="8">
        <v>0.33102758654891906</v>
      </c>
      <c r="BH147" s="8">
        <v>8.4110614079580672E-6</v>
      </c>
      <c r="BI147" s="8">
        <v>0.23637471478866143</v>
      </c>
      <c r="BJ147" s="8">
        <v>1.2345298839549999</v>
      </c>
      <c r="BK147" s="8">
        <v>0.95102944304193548</v>
      </c>
      <c r="BL147" s="8">
        <v>0.99692142451483867</v>
      </c>
    </row>
    <row r="148" spans="1:64" x14ac:dyDescent="0.3">
      <c r="A148" s="7">
        <v>315120</v>
      </c>
      <c r="B148" s="7" t="s">
        <v>1203</v>
      </c>
      <c r="C148" s="8">
        <f t="shared" si="36"/>
        <v>4.3418320519967739E-2</v>
      </c>
      <c r="D148" s="8">
        <f t="shared" si="37"/>
        <v>1.3180461512462901E-2</v>
      </c>
      <c r="E148" s="8">
        <f t="shared" si="38"/>
        <v>6.144745557788709E-2</v>
      </c>
      <c r="F148" s="8">
        <f t="shared" si="39"/>
        <v>2.4580230447448389E-2</v>
      </c>
      <c r="G148" s="8">
        <f t="shared" si="40"/>
        <v>7.6256033299480653E-3</v>
      </c>
      <c r="H148" s="8">
        <f t="shared" si="41"/>
        <v>3.6722628977993547E-2</v>
      </c>
      <c r="I148" s="8">
        <f t="shared" si="42"/>
        <v>3.735936690096129E-2</v>
      </c>
      <c r="J148" s="8">
        <f t="shared" si="43"/>
        <v>1.0466503657683869E-2</v>
      </c>
      <c r="K148" s="8">
        <f t="shared" si="44"/>
        <v>4.771806422045969E-2</v>
      </c>
      <c r="L148" s="8">
        <f t="shared" si="45"/>
        <v>5.3425515743983874E-2</v>
      </c>
      <c r="M148" s="8">
        <f t="shared" si="46"/>
        <v>1.626460078702097E-2</v>
      </c>
      <c r="N148" s="8">
        <f t="shared" si="47"/>
        <v>8.0341162952064504E-2</v>
      </c>
      <c r="O148" s="8">
        <f t="shared" si="48"/>
        <v>0.12334490961312906</v>
      </c>
      <c r="P148" s="8">
        <f t="shared" si="49"/>
        <v>3.8843973156587097E-6</v>
      </c>
      <c r="Q148" s="8">
        <f t="shared" si="50"/>
        <v>0.12305543035516132</v>
      </c>
      <c r="R148" s="8">
        <f t="shared" si="51"/>
        <v>1</v>
      </c>
      <c r="S148" s="8">
        <f t="shared" si="52"/>
        <v>0.34312201114241936</v>
      </c>
      <c r="T148" s="8">
        <f t="shared" si="53"/>
        <v>0.36973748316661298</v>
      </c>
      <c r="W148" s="7" t="s">
        <v>1451</v>
      </c>
      <c r="X148" s="7" t="s">
        <v>1203</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1</v>
      </c>
      <c r="AO148" s="8">
        <v>0</v>
      </c>
      <c r="AP148" s="8">
        <v>0</v>
      </c>
      <c r="AS148" s="7">
        <v>315120</v>
      </c>
      <c r="AT148" s="7" t="s">
        <v>1203</v>
      </c>
      <c r="AU148" s="8">
        <v>4.3418320519967739E-2</v>
      </c>
      <c r="AV148" s="8">
        <v>1.3180461512462901E-2</v>
      </c>
      <c r="AW148" s="8">
        <v>6.144745557788709E-2</v>
      </c>
      <c r="AX148" s="8">
        <v>2.4580230447448389E-2</v>
      </c>
      <c r="AY148" s="8">
        <v>7.6256033299480653E-3</v>
      </c>
      <c r="AZ148" s="8">
        <v>3.6722628977993547E-2</v>
      </c>
      <c r="BA148" s="8">
        <v>3.735936690096129E-2</v>
      </c>
      <c r="BB148" s="8">
        <v>1.0466503657683869E-2</v>
      </c>
      <c r="BC148" s="8">
        <v>4.771806422045969E-2</v>
      </c>
      <c r="BD148" s="8">
        <v>5.3425515743983874E-2</v>
      </c>
      <c r="BE148" s="8">
        <v>1.626460078702097E-2</v>
      </c>
      <c r="BF148" s="8">
        <v>8.0341162952064504E-2</v>
      </c>
      <c r="BG148" s="8">
        <v>0.12334490961312906</v>
      </c>
      <c r="BH148" s="8">
        <v>3.8843973156587097E-6</v>
      </c>
      <c r="BI148" s="8">
        <v>0.12305543035516132</v>
      </c>
      <c r="BJ148" s="8">
        <v>1.1180462376099998</v>
      </c>
      <c r="BK148" s="8">
        <v>0.34312201114241936</v>
      </c>
      <c r="BL148" s="8">
        <v>0.36973748316661298</v>
      </c>
    </row>
    <row r="149" spans="1:64" x14ac:dyDescent="0.3">
      <c r="A149" s="7">
        <v>315210</v>
      </c>
      <c r="B149" s="7" t="s">
        <v>237</v>
      </c>
      <c r="C149" s="8">
        <f t="shared" si="36"/>
        <v>5.8062656158700002E-2</v>
      </c>
      <c r="D149" s="8">
        <f t="shared" si="37"/>
        <v>9.6789828844899995E-3</v>
      </c>
      <c r="E149" s="8">
        <f t="shared" si="38"/>
        <v>6.4754970138099999E-2</v>
      </c>
      <c r="F149" s="8">
        <f t="shared" si="39"/>
        <v>6.9663662532200004E-3</v>
      </c>
      <c r="G149" s="8">
        <f t="shared" si="40"/>
        <v>1.2040915657600001E-3</v>
      </c>
      <c r="H149" s="8">
        <f t="shared" si="41"/>
        <v>9.1092718634100001E-3</v>
      </c>
      <c r="I149" s="8">
        <f t="shared" si="42"/>
        <v>4.5484051936100001E-2</v>
      </c>
      <c r="J149" s="8">
        <f t="shared" si="43"/>
        <v>6.8000682565699999E-3</v>
      </c>
      <c r="K149" s="8">
        <f t="shared" si="44"/>
        <v>4.4774960806500001E-2</v>
      </c>
      <c r="L149" s="8">
        <f t="shared" si="45"/>
        <v>6.4467260290099998E-2</v>
      </c>
      <c r="M149" s="8">
        <f t="shared" si="46"/>
        <v>1.0673970207E-2</v>
      </c>
      <c r="N149" s="8">
        <f t="shared" si="47"/>
        <v>8.2536259456900005E-2</v>
      </c>
      <c r="O149" s="8">
        <f t="shared" si="48"/>
        <v>0.475254152431</v>
      </c>
      <c r="P149" s="8">
        <f t="shared" si="49"/>
        <v>5.84692484788E-5</v>
      </c>
      <c r="Q149" s="8">
        <f t="shared" si="50"/>
        <v>0.45029075943899999</v>
      </c>
      <c r="R149" s="8">
        <f t="shared" si="51"/>
        <v>1.1324966091799999</v>
      </c>
      <c r="S149" s="8">
        <f t="shared" si="52"/>
        <v>1.01727972968</v>
      </c>
      <c r="T149" s="8">
        <f t="shared" si="53"/>
        <v>1.097059081</v>
      </c>
      <c r="W149" s="7" t="s">
        <v>1452</v>
      </c>
      <c r="X149" s="7" t="s">
        <v>237</v>
      </c>
      <c r="Y149" s="8">
        <v>5.8062656158700002E-2</v>
      </c>
      <c r="Z149" s="8">
        <v>9.6789828844899995E-3</v>
      </c>
      <c r="AA149" s="8">
        <v>6.4754970138099999E-2</v>
      </c>
      <c r="AB149" s="8">
        <v>6.9663662532200004E-3</v>
      </c>
      <c r="AC149" s="8">
        <v>1.2040915657600001E-3</v>
      </c>
      <c r="AD149" s="8">
        <v>9.1092718634100001E-3</v>
      </c>
      <c r="AE149" s="8">
        <v>4.5484051936100001E-2</v>
      </c>
      <c r="AF149" s="8">
        <v>6.8000682565699999E-3</v>
      </c>
      <c r="AG149" s="8">
        <v>4.4774960806500001E-2</v>
      </c>
      <c r="AH149" s="8">
        <v>6.4467260290099998E-2</v>
      </c>
      <c r="AI149" s="8">
        <v>1.0673970207E-2</v>
      </c>
      <c r="AJ149" s="8">
        <v>8.2536259456900005E-2</v>
      </c>
      <c r="AK149" s="8">
        <v>0.475254152431</v>
      </c>
      <c r="AL149" s="8">
        <v>5.84692484788E-5</v>
      </c>
      <c r="AM149" s="8">
        <v>0.45029075943899999</v>
      </c>
      <c r="AN149" s="8">
        <v>1.1324966091799999</v>
      </c>
      <c r="AO149" s="8">
        <v>1.01727972968</v>
      </c>
      <c r="AP149" s="8">
        <v>1.097059081</v>
      </c>
      <c r="AS149" s="7">
        <v>315210</v>
      </c>
      <c r="AT149" s="7" t="s">
        <v>237</v>
      </c>
      <c r="AU149" s="8">
        <v>0.104408436323</v>
      </c>
      <c r="AV149" s="8">
        <v>2.5842231908869841E-2</v>
      </c>
      <c r="AW149" s="8">
        <v>0.15012573143024519</v>
      </c>
      <c r="AX149" s="8">
        <v>3.105434509219451E-2</v>
      </c>
      <c r="AY149" s="8">
        <v>8.7788579084339489E-3</v>
      </c>
      <c r="AZ149" s="8">
        <v>4.7529752406191929E-2</v>
      </c>
      <c r="BA149" s="8">
        <v>8.6738642442470953E-2</v>
      </c>
      <c r="BB149" s="8">
        <v>1.9964159734601292E-2</v>
      </c>
      <c r="BC149" s="8">
        <v>0.11581341104316294</v>
      </c>
      <c r="BD149" s="8">
        <v>0.1207690184092516</v>
      </c>
      <c r="BE149" s="8">
        <v>2.981297553255307E-2</v>
      </c>
      <c r="BF149" s="8">
        <v>0.18640178856956122</v>
      </c>
      <c r="BG149" s="8">
        <v>0.46758876287566103</v>
      </c>
      <c r="BH149" s="8">
        <v>3.2950372113799844E-5</v>
      </c>
      <c r="BI149" s="8">
        <v>0.44302800525449959</v>
      </c>
      <c r="BJ149" s="8">
        <v>1.2803763996616131</v>
      </c>
      <c r="BK149" s="8">
        <v>1.0712339231498387</v>
      </c>
      <c r="BL149" s="8">
        <v>1.2063871809627418</v>
      </c>
    </row>
    <row r="150" spans="1:64" x14ac:dyDescent="0.3">
      <c r="A150" s="7">
        <v>315250</v>
      </c>
      <c r="B150" s="7" t="s">
        <v>1204</v>
      </c>
      <c r="C150" s="8">
        <f t="shared" si="36"/>
        <v>5.8106204266699997E-2</v>
      </c>
      <c r="D150" s="8">
        <f t="shared" si="37"/>
        <v>9.6023945683700006E-3</v>
      </c>
      <c r="E150" s="8">
        <f t="shared" si="38"/>
        <v>6.3105091592800006E-2</v>
      </c>
      <c r="F150" s="8">
        <f t="shared" si="39"/>
        <v>2.28092765266E-2</v>
      </c>
      <c r="G150" s="8">
        <f t="shared" si="40"/>
        <v>3.8406762255200001E-3</v>
      </c>
      <c r="H150" s="8">
        <f t="shared" si="41"/>
        <v>2.8345706077700001E-2</v>
      </c>
      <c r="I150" s="8">
        <f t="shared" si="42"/>
        <v>4.5678768236100002E-2</v>
      </c>
      <c r="J150" s="8">
        <f t="shared" si="43"/>
        <v>6.7575889725700004E-3</v>
      </c>
      <c r="K150" s="8">
        <f t="shared" si="44"/>
        <v>4.3544673898799999E-2</v>
      </c>
      <c r="L150" s="8">
        <f t="shared" si="45"/>
        <v>6.3949071112999994E-2</v>
      </c>
      <c r="M150" s="8">
        <f t="shared" si="46"/>
        <v>1.0502680026200001E-2</v>
      </c>
      <c r="N150" s="8">
        <f t="shared" si="47"/>
        <v>7.9751020487599994E-2</v>
      </c>
      <c r="O150" s="8">
        <f t="shared" si="48"/>
        <v>0.479578583319</v>
      </c>
      <c r="P150" s="8">
        <f t="shared" si="49"/>
        <v>1.8271444987999999E-5</v>
      </c>
      <c r="Q150" s="8">
        <f t="shared" si="50"/>
        <v>0.45041288216499997</v>
      </c>
      <c r="R150" s="8">
        <f t="shared" si="51"/>
        <v>1.1308136904299999</v>
      </c>
      <c r="S150" s="8">
        <f t="shared" si="52"/>
        <v>1.05499565883</v>
      </c>
      <c r="T150" s="8">
        <f t="shared" si="53"/>
        <v>1.09598103111</v>
      </c>
      <c r="W150" s="7" t="s">
        <v>1453</v>
      </c>
      <c r="X150" s="7" t="s">
        <v>1204</v>
      </c>
      <c r="Y150" s="8">
        <v>5.8106204266699997E-2</v>
      </c>
      <c r="Z150" s="8">
        <v>9.6023945683700006E-3</v>
      </c>
      <c r="AA150" s="8">
        <v>6.3105091592800006E-2</v>
      </c>
      <c r="AB150" s="8">
        <v>2.28092765266E-2</v>
      </c>
      <c r="AC150" s="8">
        <v>3.8406762255200001E-3</v>
      </c>
      <c r="AD150" s="8">
        <v>2.8345706077700001E-2</v>
      </c>
      <c r="AE150" s="8">
        <v>4.5678768236100002E-2</v>
      </c>
      <c r="AF150" s="8">
        <v>6.7575889725700004E-3</v>
      </c>
      <c r="AG150" s="8">
        <v>4.3544673898799999E-2</v>
      </c>
      <c r="AH150" s="8">
        <v>6.3949071112999994E-2</v>
      </c>
      <c r="AI150" s="8">
        <v>1.0502680026200001E-2</v>
      </c>
      <c r="AJ150" s="8">
        <v>7.9751020487599994E-2</v>
      </c>
      <c r="AK150" s="8">
        <v>0.479578583319</v>
      </c>
      <c r="AL150" s="8">
        <v>1.8271444987999999E-5</v>
      </c>
      <c r="AM150" s="8">
        <v>0.45041288216499997</v>
      </c>
      <c r="AN150" s="8">
        <v>1.1308136904299999</v>
      </c>
      <c r="AO150" s="8">
        <v>1.05499565883</v>
      </c>
      <c r="AP150" s="8">
        <v>1.09598103111</v>
      </c>
      <c r="AS150" s="7">
        <v>315250</v>
      </c>
      <c r="AT150" s="7" t="s">
        <v>1204</v>
      </c>
      <c r="AU150" s="8">
        <v>0.10413742159290809</v>
      </c>
      <c r="AV150" s="8">
        <v>2.5750742301210969E-2</v>
      </c>
      <c r="AW150" s="8">
        <v>0.14949124705615963</v>
      </c>
      <c r="AX150" s="8">
        <v>5.0932536976375807E-2</v>
      </c>
      <c r="AY150" s="8">
        <v>1.3675730869617419E-2</v>
      </c>
      <c r="AZ150" s="8">
        <v>7.4874830202837084E-2</v>
      </c>
      <c r="BA150" s="8">
        <v>8.6752076199314535E-2</v>
      </c>
      <c r="BB150" s="8">
        <v>1.9909741743788383E-2</v>
      </c>
      <c r="BC150" s="8">
        <v>0.11530817983884194</v>
      </c>
      <c r="BD150" s="8">
        <v>0.11931215291113392</v>
      </c>
      <c r="BE150" s="8">
        <v>2.9453836727603707E-2</v>
      </c>
      <c r="BF150" s="8">
        <v>0.18394195444132583</v>
      </c>
      <c r="BG150" s="8">
        <v>0.47184344487837115</v>
      </c>
      <c r="BH150" s="8">
        <v>1.5443790034296132E-5</v>
      </c>
      <c r="BI150" s="8">
        <v>0.4431481582591133</v>
      </c>
      <c r="BJ150" s="8">
        <v>1.2793794109498384</v>
      </c>
      <c r="BK150" s="8">
        <v>1.1233540657906449</v>
      </c>
      <c r="BL150" s="8">
        <v>1.2058409655243547</v>
      </c>
    </row>
    <row r="151" spans="1:64" x14ac:dyDescent="0.3">
      <c r="A151" s="7">
        <v>315990</v>
      </c>
      <c r="B151" s="7" t="s">
        <v>238</v>
      </c>
      <c r="C151" s="8">
        <f t="shared" si="36"/>
        <v>7.0794049429924191E-2</v>
      </c>
      <c r="D151" s="8">
        <f t="shared" si="37"/>
        <v>1.9694157539708067E-2</v>
      </c>
      <c r="E151" s="8">
        <f t="shared" si="38"/>
        <v>9.5631187142319357E-2</v>
      </c>
      <c r="F151" s="8">
        <f t="shared" si="39"/>
        <v>3.3257607473029034E-2</v>
      </c>
      <c r="G151" s="8">
        <f t="shared" si="40"/>
        <v>9.6728632233151618E-3</v>
      </c>
      <c r="H151" s="8">
        <f t="shared" si="41"/>
        <v>4.7523572482656463E-2</v>
      </c>
      <c r="I151" s="8">
        <f t="shared" si="42"/>
        <v>6.0517525560832258E-2</v>
      </c>
      <c r="J151" s="8">
        <f t="shared" si="43"/>
        <v>1.5496246642417577E-2</v>
      </c>
      <c r="K151" s="8">
        <f t="shared" si="44"/>
        <v>7.3976082497708082E-2</v>
      </c>
      <c r="L151" s="8">
        <f t="shared" si="45"/>
        <v>8.4184991224312861E-2</v>
      </c>
      <c r="M151" s="8">
        <f t="shared" si="46"/>
        <v>2.335107084458065E-2</v>
      </c>
      <c r="N151" s="8">
        <f t="shared" si="47"/>
        <v>0.12134438855235809</v>
      </c>
      <c r="O151" s="8">
        <f t="shared" si="48"/>
        <v>0.24764826085006442</v>
      </c>
      <c r="P151" s="8">
        <f t="shared" si="49"/>
        <v>9.4374310888753236E-6</v>
      </c>
      <c r="Q151" s="8">
        <f t="shared" si="50"/>
        <v>0.23912141744380661</v>
      </c>
      <c r="R151" s="8">
        <f t="shared" si="51"/>
        <v>1</v>
      </c>
      <c r="S151" s="8">
        <f t="shared" si="52"/>
        <v>0.62271210769500018</v>
      </c>
      <c r="T151" s="8">
        <f t="shared" si="53"/>
        <v>0.68224791921693551</v>
      </c>
      <c r="W151" s="7" t="s">
        <v>1454</v>
      </c>
      <c r="X151" s="7" t="s">
        <v>238</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1</v>
      </c>
      <c r="AO151" s="8">
        <v>0</v>
      </c>
      <c r="AP151" s="8">
        <v>0</v>
      </c>
      <c r="AS151" s="7">
        <v>315990</v>
      </c>
      <c r="AT151" s="7" t="s">
        <v>238</v>
      </c>
      <c r="AU151" s="8">
        <v>7.0794049429924191E-2</v>
      </c>
      <c r="AV151" s="8">
        <v>1.9694157539708067E-2</v>
      </c>
      <c r="AW151" s="8">
        <v>9.5631187142319357E-2</v>
      </c>
      <c r="AX151" s="8">
        <v>3.3257607473029034E-2</v>
      </c>
      <c r="AY151" s="8">
        <v>9.6728632233151618E-3</v>
      </c>
      <c r="AZ151" s="8">
        <v>4.7523572482656463E-2</v>
      </c>
      <c r="BA151" s="8">
        <v>6.0517525560832258E-2</v>
      </c>
      <c r="BB151" s="8">
        <v>1.5496246642417577E-2</v>
      </c>
      <c r="BC151" s="8">
        <v>7.3976082497708082E-2</v>
      </c>
      <c r="BD151" s="8">
        <v>8.4184991224312861E-2</v>
      </c>
      <c r="BE151" s="8">
        <v>2.335107084458065E-2</v>
      </c>
      <c r="BF151" s="8">
        <v>0.12134438855235809</v>
      </c>
      <c r="BG151" s="8">
        <v>0.24764826085006442</v>
      </c>
      <c r="BH151" s="8">
        <v>9.4374310888753236E-6</v>
      </c>
      <c r="BI151" s="8">
        <v>0.23912141744380661</v>
      </c>
      <c r="BJ151" s="8">
        <v>1.1861193941117738</v>
      </c>
      <c r="BK151" s="8">
        <v>0.62271210769500018</v>
      </c>
      <c r="BL151" s="8">
        <v>0.68224791921693551</v>
      </c>
    </row>
    <row r="152" spans="1:64" x14ac:dyDescent="0.3">
      <c r="A152" s="7">
        <v>316110</v>
      </c>
      <c r="B152" s="7" t="s">
        <v>239</v>
      </c>
      <c r="C152" s="8">
        <f t="shared" si="36"/>
        <v>6.4292714243632254E-2</v>
      </c>
      <c r="D152" s="8">
        <f t="shared" si="37"/>
        <v>1.7173797785098387E-2</v>
      </c>
      <c r="E152" s="8">
        <f t="shared" si="38"/>
        <v>5.009370513104839E-2</v>
      </c>
      <c r="F152" s="8">
        <f t="shared" si="39"/>
        <v>4.1821262283630645E-2</v>
      </c>
      <c r="G152" s="8">
        <f t="shared" si="40"/>
        <v>1.3623966158771771E-2</v>
      </c>
      <c r="H152" s="8">
        <f t="shared" si="41"/>
        <v>3.4772336801661294E-2</v>
      </c>
      <c r="I152" s="8">
        <f t="shared" si="42"/>
        <v>0.10470952523593545</v>
      </c>
      <c r="J152" s="8">
        <f t="shared" si="43"/>
        <v>3.0200091660795167E-2</v>
      </c>
      <c r="K152" s="8">
        <f t="shared" si="44"/>
        <v>8.1377054298151619E-2</v>
      </c>
      <c r="L152" s="8">
        <f t="shared" si="45"/>
        <v>0.15862696352053224</v>
      </c>
      <c r="M152" s="8">
        <f t="shared" si="46"/>
        <v>4.0113917618967744E-2</v>
      </c>
      <c r="N152" s="8">
        <f t="shared" si="47"/>
        <v>0.13246296694025808</v>
      </c>
      <c r="O152" s="8">
        <f t="shared" si="48"/>
        <v>9.2300778531854782E-2</v>
      </c>
      <c r="P152" s="8">
        <f t="shared" si="49"/>
        <v>5.9631898732109679E-6</v>
      </c>
      <c r="Q152" s="8">
        <f t="shared" si="50"/>
        <v>7.7988209359677416E-2</v>
      </c>
      <c r="R152" s="8">
        <f t="shared" si="51"/>
        <v>1</v>
      </c>
      <c r="S152" s="8">
        <f t="shared" si="52"/>
        <v>0.49344337169564512</v>
      </c>
      <c r="T152" s="8">
        <f t="shared" si="53"/>
        <v>0.61951247764612893</v>
      </c>
      <c r="W152" s="7" t="s">
        <v>1455</v>
      </c>
      <c r="X152" s="7" t="s">
        <v>239</v>
      </c>
      <c r="Y152" s="8">
        <v>0</v>
      </c>
      <c r="Z152" s="8">
        <v>0</v>
      </c>
      <c r="AA152" s="8">
        <v>0</v>
      </c>
      <c r="AB152" s="8">
        <v>0</v>
      </c>
      <c r="AC152" s="8">
        <v>0</v>
      </c>
      <c r="AD152" s="8">
        <v>0</v>
      </c>
      <c r="AE152" s="8">
        <v>0</v>
      </c>
      <c r="AF152" s="8">
        <v>0</v>
      </c>
      <c r="AG152" s="8">
        <v>0</v>
      </c>
      <c r="AH152" s="8">
        <v>0</v>
      </c>
      <c r="AI152" s="8">
        <v>0</v>
      </c>
      <c r="AJ152" s="8">
        <v>0</v>
      </c>
      <c r="AK152" s="8">
        <v>0</v>
      </c>
      <c r="AL152" s="8">
        <v>0</v>
      </c>
      <c r="AM152" s="8">
        <v>0</v>
      </c>
      <c r="AN152" s="8">
        <v>1</v>
      </c>
      <c r="AO152" s="8">
        <v>0</v>
      </c>
      <c r="AP152" s="8">
        <v>0</v>
      </c>
      <c r="AS152" s="7">
        <v>316110</v>
      </c>
      <c r="AT152" s="7" t="s">
        <v>239</v>
      </c>
      <c r="AU152" s="8">
        <v>6.4292714243632254E-2</v>
      </c>
      <c r="AV152" s="8">
        <v>1.7173797785098387E-2</v>
      </c>
      <c r="AW152" s="8">
        <v>5.009370513104839E-2</v>
      </c>
      <c r="AX152" s="8">
        <v>4.1821262283630645E-2</v>
      </c>
      <c r="AY152" s="8">
        <v>1.3623966158771771E-2</v>
      </c>
      <c r="AZ152" s="8">
        <v>3.4772336801661294E-2</v>
      </c>
      <c r="BA152" s="8">
        <v>0.10470952523593545</v>
      </c>
      <c r="BB152" s="8">
        <v>3.0200091660795167E-2</v>
      </c>
      <c r="BC152" s="8">
        <v>8.1377054298151619E-2</v>
      </c>
      <c r="BD152" s="8">
        <v>0.15862696352053224</v>
      </c>
      <c r="BE152" s="8">
        <v>4.0113917618967744E-2</v>
      </c>
      <c r="BF152" s="8">
        <v>0.13246296694025808</v>
      </c>
      <c r="BG152" s="8">
        <v>9.2300778531854782E-2</v>
      </c>
      <c r="BH152" s="8">
        <v>5.9631898732109679E-6</v>
      </c>
      <c r="BI152" s="8">
        <v>7.7988209359677416E-2</v>
      </c>
      <c r="BJ152" s="8">
        <v>1.131560217159516</v>
      </c>
      <c r="BK152" s="8">
        <v>0.49344337169564512</v>
      </c>
      <c r="BL152" s="8">
        <v>0.61951247764612893</v>
      </c>
    </row>
    <row r="153" spans="1:64" x14ac:dyDescent="0.3">
      <c r="A153" s="7">
        <v>316210</v>
      </c>
      <c r="B153" s="7" t="s">
        <v>240</v>
      </c>
      <c r="C153" s="8">
        <f t="shared" si="36"/>
        <v>6.620390995551774E-2</v>
      </c>
      <c r="D153" s="8">
        <f t="shared" si="37"/>
        <v>1.7437709616827422E-2</v>
      </c>
      <c r="E153" s="8">
        <f t="shared" si="38"/>
        <v>5.0024786939790324E-2</v>
      </c>
      <c r="F153" s="8">
        <f t="shared" si="39"/>
        <v>5.3624014675709673E-2</v>
      </c>
      <c r="G153" s="8">
        <f t="shared" si="40"/>
        <v>1.8289203335641772E-2</v>
      </c>
      <c r="H153" s="8">
        <f t="shared" si="41"/>
        <v>4.3856854947854844E-2</v>
      </c>
      <c r="I153" s="8">
        <f t="shared" si="42"/>
        <v>0.10831941099456452</v>
      </c>
      <c r="J153" s="8">
        <f t="shared" si="43"/>
        <v>3.0888164671825799E-2</v>
      </c>
      <c r="K153" s="8">
        <f t="shared" si="44"/>
        <v>8.0550237235867753E-2</v>
      </c>
      <c r="L153" s="8">
        <f t="shared" si="45"/>
        <v>0.15578604210188707</v>
      </c>
      <c r="M153" s="8">
        <f t="shared" si="46"/>
        <v>3.8859511435511286E-2</v>
      </c>
      <c r="N153" s="8">
        <f t="shared" si="47"/>
        <v>0.12642274655829031</v>
      </c>
      <c r="O153" s="8">
        <f t="shared" si="48"/>
        <v>0.1008456352468709</v>
      </c>
      <c r="P153" s="8">
        <f t="shared" si="49"/>
        <v>2.9798768784040324E-6</v>
      </c>
      <c r="Q153" s="8">
        <f t="shared" si="50"/>
        <v>8.0607064492290326E-2</v>
      </c>
      <c r="R153" s="8">
        <f t="shared" si="51"/>
        <v>1</v>
      </c>
      <c r="S153" s="8">
        <f t="shared" si="52"/>
        <v>0.5351249116690322</v>
      </c>
      <c r="T153" s="8">
        <f t="shared" si="53"/>
        <v>0.63911265161177411</v>
      </c>
      <c r="W153" s="7" t="s">
        <v>1456</v>
      </c>
      <c r="X153" s="7" t="s">
        <v>240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1</v>
      </c>
      <c r="AO153" s="8">
        <v>0</v>
      </c>
      <c r="AP153" s="8">
        <v>0</v>
      </c>
      <c r="AS153" s="7">
        <v>316210</v>
      </c>
      <c r="AT153" s="7" t="s">
        <v>240</v>
      </c>
      <c r="AU153" s="8">
        <v>6.620390995551774E-2</v>
      </c>
      <c r="AV153" s="8">
        <v>1.7437709616827422E-2</v>
      </c>
      <c r="AW153" s="8">
        <v>5.0024786939790324E-2</v>
      </c>
      <c r="AX153" s="8">
        <v>5.3624014675709673E-2</v>
      </c>
      <c r="AY153" s="8">
        <v>1.8289203335641772E-2</v>
      </c>
      <c r="AZ153" s="8">
        <v>4.3856854947854844E-2</v>
      </c>
      <c r="BA153" s="8">
        <v>0.10831941099456452</v>
      </c>
      <c r="BB153" s="8">
        <v>3.0888164671825799E-2</v>
      </c>
      <c r="BC153" s="8">
        <v>8.0550237235867753E-2</v>
      </c>
      <c r="BD153" s="8">
        <v>0.15578604210188707</v>
      </c>
      <c r="BE153" s="8">
        <v>3.8859511435511286E-2</v>
      </c>
      <c r="BF153" s="8">
        <v>0.12642274655829031</v>
      </c>
      <c r="BG153" s="8">
        <v>0.1008456352468709</v>
      </c>
      <c r="BH153" s="8">
        <v>2.9798768784040324E-6</v>
      </c>
      <c r="BI153" s="8">
        <v>8.0607064492290326E-2</v>
      </c>
      <c r="BJ153" s="8">
        <v>1.1336664065120969</v>
      </c>
      <c r="BK153" s="8">
        <v>0.5351249116690322</v>
      </c>
      <c r="BL153" s="8">
        <v>0.63911265161177411</v>
      </c>
    </row>
    <row r="154" spans="1:64" x14ac:dyDescent="0.3">
      <c r="A154" s="7">
        <v>316990</v>
      </c>
      <c r="B154" s="7" t="s">
        <v>1205</v>
      </c>
      <c r="C154" s="8">
        <f t="shared" si="36"/>
        <v>0.10707223337213709</v>
      </c>
      <c r="D154" s="8">
        <f t="shared" si="37"/>
        <v>2.7372468615542416E-2</v>
      </c>
      <c r="E154" s="8">
        <f t="shared" si="38"/>
        <v>8.6133034104856412E-2</v>
      </c>
      <c r="F154" s="8">
        <f t="shared" si="39"/>
        <v>6.2402683485987084E-2</v>
      </c>
      <c r="G154" s="8">
        <f t="shared" si="40"/>
        <v>2.0844904747785647E-2</v>
      </c>
      <c r="H154" s="8">
        <f t="shared" si="41"/>
        <v>5.6388431059482255E-2</v>
      </c>
      <c r="I154" s="8">
        <f t="shared" si="42"/>
        <v>0.17199960050010488</v>
      </c>
      <c r="J154" s="8">
        <f t="shared" si="43"/>
        <v>4.7477391535322579E-2</v>
      </c>
      <c r="K154" s="8">
        <f t="shared" si="44"/>
        <v>0.14095907910525327</v>
      </c>
      <c r="L154" s="8">
        <f t="shared" si="45"/>
        <v>0.24776020430812903</v>
      </c>
      <c r="M154" s="8">
        <f t="shared" si="46"/>
        <v>6.0343785738504845E-2</v>
      </c>
      <c r="N154" s="8">
        <f t="shared" si="47"/>
        <v>0.21601872859641935</v>
      </c>
      <c r="O154" s="8">
        <f t="shared" si="48"/>
        <v>0.1825270090517902</v>
      </c>
      <c r="P154" s="8">
        <f t="shared" si="49"/>
        <v>1.2980352220632263E-5</v>
      </c>
      <c r="Q154" s="8">
        <f t="shared" si="50"/>
        <v>0.14632267731525808</v>
      </c>
      <c r="R154" s="8">
        <f t="shared" si="51"/>
        <v>1</v>
      </c>
      <c r="S154" s="8">
        <f t="shared" si="52"/>
        <v>0.89770053542193551</v>
      </c>
      <c r="T154" s="8">
        <f t="shared" si="53"/>
        <v>1.1185005872696772</v>
      </c>
      <c r="W154" s="7" t="s">
        <v>1457</v>
      </c>
      <c r="X154" s="7" t="s">
        <v>1205</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1</v>
      </c>
      <c r="AO154" s="8">
        <v>0</v>
      </c>
      <c r="AP154" s="8">
        <v>0</v>
      </c>
      <c r="AS154" s="7">
        <v>316990</v>
      </c>
      <c r="AT154" s="7" t="s">
        <v>1205</v>
      </c>
      <c r="AU154" s="8">
        <v>0.10707223337213709</v>
      </c>
      <c r="AV154" s="8">
        <v>2.7372468615542416E-2</v>
      </c>
      <c r="AW154" s="8">
        <v>8.6133034104856412E-2</v>
      </c>
      <c r="AX154" s="8">
        <v>6.2402683485987084E-2</v>
      </c>
      <c r="AY154" s="8">
        <v>2.0844904747785647E-2</v>
      </c>
      <c r="AZ154" s="8">
        <v>5.6388431059482255E-2</v>
      </c>
      <c r="BA154" s="8">
        <v>0.17199960050010488</v>
      </c>
      <c r="BB154" s="8">
        <v>4.7477391535322579E-2</v>
      </c>
      <c r="BC154" s="8">
        <v>0.14095907910525327</v>
      </c>
      <c r="BD154" s="8">
        <v>0.24776020430812903</v>
      </c>
      <c r="BE154" s="8">
        <v>6.0343785738504845E-2</v>
      </c>
      <c r="BF154" s="8">
        <v>0.21601872859641935</v>
      </c>
      <c r="BG154" s="8">
        <v>0.1825270090517902</v>
      </c>
      <c r="BH154" s="8">
        <v>1.2980352220632263E-5</v>
      </c>
      <c r="BI154" s="8">
        <v>0.14632267731525808</v>
      </c>
      <c r="BJ154" s="8">
        <v>1.2205777360927419</v>
      </c>
      <c r="BK154" s="8">
        <v>0.89770053542193551</v>
      </c>
      <c r="BL154" s="8">
        <v>1.1185005872696772</v>
      </c>
    </row>
    <row r="155" spans="1:64" x14ac:dyDescent="0.3">
      <c r="A155" s="7">
        <v>321113</v>
      </c>
      <c r="B155" s="7" t="s">
        <v>241</v>
      </c>
      <c r="C155" s="8">
        <f t="shared" si="36"/>
        <v>0.24005785783200001</v>
      </c>
      <c r="D155" s="8">
        <f t="shared" si="37"/>
        <v>5.1978679658600001E-2</v>
      </c>
      <c r="E155" s="8">
        <f t="shared" si="38"/>
        <v>9.2305122159399997E-2</v>
      </c>
      <c r="F155" s="8">
        <f t="shared" si="39"/>
        <v>0.404069911108</v>
      </c>
      <c r="G155" s="8">
        <f t="shared" si="40"/>
        <v>0.146945464581</v>
      </c>
      <c r="H155" s="8">
        <f t="shared" si="41"/>
        <v>9.78976486516E-2</v>
      </c>
      <c r="I155" s="8">
        <f t="shared" si="42"/>
        <v>0.39402468362300003</v>
      </c>
      <c r="J155" s="8">
        <f t="shared" si="43"/>
        <v>0.13369423051000001</v>
      </c>
      <c r="K155" s="8">
        <f t="shared" si="44"/>
        <v>8.3935014846200001E-2</v>
      </c>
      <c r="L155" s="8">
        <f t="shared" si="45"/>
        <v>0.268842932087</v>
      </c>
      <c r="M155" s="8">
        <f t="shared" si="46"/>
        <v>7.5860781636899993E-2</v>
      </c>
      <c r="N155" s="8">
        <f t="shared" si="47"/>
        <v>0.19090399837899999</v>
      </c>
      <c r="O155" s="8">
        <f t="shared" si="48"/>
        <v>0.362968779997</v>
      </c>
      <c r="P155" s="8">
        <f t="shared" si="49"/>
        <v>3.0663319725099999E-6</v>
      </c>
      <c r="Q155" s="8">
        <f t="shared" si="50"/>
        <v>0.14512363767600001</v>
      </c>
      <c r="R155" s="8">
        <f t="shared" si="51"/>
        <v>1.38434165965</v>
      </c>
      <c r="S155" s="8">
        <f t="shared" si="52"/>
        <v>1.6489130243400001</v>
      </c>
      <c r="T155" s="8">
        <f t="shared" si="53"/>
        <v>1.61165392898</v>
      </c>
      <c r="W155" s="7" t="s">
        <v>1458</v>
      </c>
      <c r="X155" s="7" t="s">
        <v>241</v>
      </c>
      <c r="Y155" s="8">
        <v>0.24005785783200001</v>
      </c>
      <c r="Z155" s="8">
        <v>5.1978679658600001E-2</v>
      </c>
      <c r="AA155" s="8">
        <v>9.2305122159399997E-2</v>
      </c>
      <c r="AB155" s="8">
        <v>0.404069911108</v>
      </c>
      <c r="AC155" s="8">
        <v>0.146945464581</v>
      </c>
      <c r="AD155" s="8">
        <v>9.78976486516E-2</v>
      </c>
      <c r="AE155" s="8">
        <v>0.39402468362300003</v>
      </c>
      <c r="AF155" s="8">
        <v>0.13369423051000001</v>
      </c>
      <c r="AG155" s="8">
        <v>8.3935014846200001E-2</v>
      </c>
      <c r="AH155" s="8">
        <v>0.268842932087</v>
      </c>
      <c r="AI155" s="8">
        <v>7.5860781636899993E-2</v>
      </c>
      <c r="AJ155" s="8">
        <v>0.19090399837899999</v>
      </c>
      <c r="AK155" s="8">
        <v>0.362968779997</v>
      </c>
      <c r="AL155" s="8">
        <v>3.0663319725099999E-6</v>
      </c>
      <c r="AM155" s="8">
        <v>0.14512363767600001</v>
      </c>
      <c r="AN155" s="8">
        <v>1.38434165965</v>
      </c>
      <c r="AO155" s="8">
        <v>1.6489130243400001</v>
      </c>
      <c r="AP155" s="8">
        <v>1.61165392898</v>
      </c>
      <c r="AS155" s="7">
        <v>321113</v>
      </c>
      <c r="AT155" s="7" t="s">
        <v>241</v>
      </c>
      <c r="AU155" s="8">
        <v>0.20882017178411608</v>
      </c>
      <c r="AV155" s="8">
        <v>4.5751763816108057E-2</v>
      </c>
      <c r="AW155" s="8">
        <v>0.16365714980515</v>
      </c>
      <c r="AX155" s="8">
        <v>0.47070585908014201</v>
      </c>
      <c r="AY155" s="8">
        <v>0.15254223484419771</v>
      </c>
      <c r="AZ155" s="8">
        <v>0.23330297997940488</v>
      </c>
      <c r="BA155" s="8">
        <v>0.39005572293525809</v>
      </c>
      <c r="BB155" s="8">
        <v>0.12491616398725647</v>
      </c>
      <c r="BC155" s="8">
        <v>0.26158755976890002</v>
      </c>
      <c r="BD155" s="8">
        <v>0.25451482327058067</v>
      </c>
      <c r="BE155" s="8">
        <v>7.106082012175001E-2</v>
      </c>
      <c r="BF155" s="8">
        <v>0.30369743595806448</v>
      </c>
      <c r="BG155" s="8">
        <v>0.36296877999700039</v>
      </c>
      <c r="BH155" s="8">
        <v>3.5850051249577426E-6</v>
      </c>
      <c r="BI155" s="8">
        <v>0.14512363767600001</v>
      </c>
      <c r="BJ155" s="8">
        <v>1.4182290854056452</v>
      </c>
      <c r="BK155" s="8">
        <v>1.8565510739032256</v>
      </c>
      <c r="BL155" s="8">
        <v>1.7765594466917749</v>
      </c>
    </row>
    <row r="156" spans="1:64" x14ac:dyDescent="0.3">
      <c r="A156" s="7">
        <v>321114</v>
      </c>
      <c r="B156" s="7" t="s">
        <v>242</v>
      </c>
      <c r="C156" s="8">
        <f t="shared" si="36"/>
        <v>5.9157065016290325E-2</v>
      </c>
      <c r="D156" s="8">
        <f t="shared" si="37"/>
        <v>1.4499963841058068E-2</v>
      </c>
      <c r="E156" s="8">
        <f t="shared" si="38"/>
        <v>6.0278891717033864E-2</v>
      </c>
      <c r="F156" s="8">
        <f t="shared" si="39"/>
        <v>9.0212436155317724E-2</v>
      </c>
      <c r="G156" s="8">
        <f t="shared" si="40"/>
        <v>2.915827625395968E-2</v>
      </c>
      <c r="H156" s="8">
        <f t="shared" si="41"/>
        <v>6.6930669842662896E-2</v>
      </c>
      <c r="I156" s="8">
        <f t="shared" si="42"/>
        <v>0.11237456502596772</v>
      </c>
      <c r="J156" s="8">
        <f t="shared" si="43"/>
        <v>3.7279707975259674E-2</v>
      </c>
      <c r="K156" s="8">
        <f t="shared" si="44"/>
        <v>0.10452312643569357</v>
      </c>
      <c r="L156" s="8">
        <f t="shared" si="45"/>
        <v>7.7555981378096772E-2</v>
      </c>
      <c r="M156" s="8">
        <f t="shared" si="46"/>
        <v>2.2404531056230654E-2</v>
      </c>
      <c r="N156" s="8">
        <f t="shared" si="47"/>
        <v>0.11059837227029032</v>
      </c>
      <c r="O156" s="8">
        <f t="shared" si="48"/>
        <v>0.11609117871870973</v>
      </c>
      <c r="P156" s="8">
        <f t="shared" si="49"/>
        <v>1.4752635613556451E-6</v>
      </c>
      <c r="Q156" s="8">
        <f t="shared" si="50"/>
        <v>4.6536250479354849E-2</v>
      </c>
      <c r="R156" s="8">
        <f t="shared" si="51"/>
        <v>1</v>
      </c>
      <c r="S156" s="8">
        <f t="shared" si="52"/>
        <v>0.50888202741338717</v>
      </c>
      <c r="T156" s="8">
        <f t="shared" si="53"/>
        <v>0.5767580445983872</v>
      </c>
      <c r="W156" s="7" t="s">
        <v>1459</v>
      </c>
      <c r="X156" s="7" t="s">
        <v>242</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1</v>
      </c>
      <c r="AO156" s="8">
        <v>0</v>
      </c>
      <c r="AP156" s="8">
        <v>0</v>
      </c>
      <c r="AS156" s="7">
        <v>321114</v>
      </c>
      <c r="AT156" s="7" t="s">
        <v>242</v>
      </c>
      <c r="AU156" s="8">
        <v>5.9157065016290325E-2</v>
      </c>
      <c r="AV156" s="8">
        <v>1.4499963841058068E-2</v>
      </c>
      <c r="AW156" s="8">
        <v>6.0278891717033864E-2</v>
      </c>
      <c r="AX156" s="8">
        <v>9.0212436155317724E-2</v>
      </c>
      <c r="AY156" s="8">
        <v>2.915827625395968E-2</v>
      </c>
      <c r="AZ156" s="8">
        <v>6.6930669842662896E-2</v>
      </c>
      <c r="BA156" s="8">
        <v>0.11237456502596772</v>
      </c>
      <c r="BB156" s="8">
        <v>3.7279707975259674E-2</v>
      </c>
      <c r="BC156" s="8">
        <v>0.10452312643569357</v>
      </c>
      <c r="BD156" s="8">
        <v>7.7555981378096772E-2</v>
      </c>
      <c r="BE156" s="8">
        <v>2.2404531056230654E-2</v>
      </c>
      <c r="BF156" s="8">
        <v>0.11059837227029032</v>
      </c>
      <c r="BG156" s="8">
        <v>0.11609117871870973</v>
      </c>
      <c r="BH156" s="8">
        <v>1.4752635613556451E-6</v>
      </c>
      <c r="BI156" s="8">
        <v>4.6536250479354849E-2</v>
      </c>
      <c r="BJ156" s="8">
        <v>1.1339359205743547</v>
      </c>
      <c r="BK156" s="8">
        <v>0.50888202741338717</v>
      </c>
      <c r="BL156" s="8">
        <v>0.5767580445983872</v>
      </c>
    </row>
    <row r="157" spans="1:64" x14ac:dyDescent="0.3">
      <c r="A157" s="7">
        <v>321211</v>
      </c>
      <c r="B157" s="7" t="s">
        <v>243</v>
      </c>
      <c r="C157" s="8">
        <f t="shared" si="36"/>
        <v>8.6392610908387103E-3</v>
      </c>
      <c r="D157" s="8">
        <f t="shared" si="37"/>
        <v>1.9764710946112902E-3</v>
      </c>
      <c r="E157" s="8">
        <f t="shared" si="38"/>
        <v>1.2720018784564517E-2</v>
      </c>
      <c r="F157" s="8">
        <f t="shared" si="39"/>
        <v>2.0664478771838711E-2</v>
      </c>
      <c r="G157" s="8">
        <f t="shared" si="40"/>
        <v>7.0104145925516132E-3</v>
      </c>
      <c r="H157" s="8">
        <f t="shared" si="41"/>
        <v>2.3014584599387093E-2</v>
      </c>
      <c r="I157" s="8">
        <f t="shared" si="42"/>
        <v>1.4258927050903225E-2</v>
      </c>
      <c r="J157" s="8">
        <f t="shared" si="43"/>
        <v>4.4516272545499997E-3</v>
      </c>
      <c r="K157" s="8">
        <f t="shared" si="44"/>
        <v>1.8613169978564516E-2</v>
      </c>
      <c r="L157" s="8">
        <f t="shared" si="45"/>
        <v>9.5262283238064516E-3</v>
      </c>
      <c r="M157" s="8">
        <f t="shared" si="46"/>
        <v>2.4518915154564517E-3</v>
      </c>
      <c r="N157" s="8">
        <f t="shared" si="47"/>
        <v>2.0208144489741935E-2</v>
      </c>
      <c r="O157" s="8">
        <f t="shared" si="48"/>
        <v>2.7756917230193551E-2</v>
      </c>
      <c r="P157" s="8">
        <f t="shared" si="49"/>
        <v>1.3778899979112902E-7</v>
      </c>
      <c r="Q157" s="8">
        <f t="shared" si="50"/>
        <v>9.6308105471612903E-3</v>
      </c>
      <c r="R157" s="8">
        <f t="shared" si="51"/>
        <v>1</v>
      </c>
      <c r="S157" s="8">
        <f t="shared" si="52"/>
        <v>0.11520560699596774</v>
      </c>
      <c r="T157" s="8">
        <f t="shared" si="53"/>
        <v>0.10183985331629034</v>
      </c>
      <c r="W157" s="7" t="s">
        <v>1460</v>
      </c>
      <c r="X157" s="7" t="s">
        <v>243</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1</v>
      </c>
      <c r="AO157" s="8">
        <v>0</v>
      </c>
      <c r="AP157" s="8">
        <v>0</v>
      </c>
      <c r="AS157" s="7">
        <v>321211</v>
      </c>
      <c r="AT157" s="7" t="s">
        <v>243</v>
      </c>
      <c r="AU157" s="8">
        <v>8.6392610908387103E-3</v>
      </c>
      <c r="AV157" s="8">
        <v>1.9764710946112902E-3</v>
      </c>
      <c r="AW157" s="8">
        <v>1.2720018784564517E-2</v>
      </c>
      <c r="AX157" s="8">
        <v>2.0664478771838711E-2</v>
      </c>
      <c r="AY157" s="8">
        <v>7.0104145925516132E-3</v>
      </c>
      <c r="AZ157" s="8">
        <v>2.3014584599387093E-2</v>
      </c>
      <c r="BA157" s="8">
        <v>1.4258927050903225E-2</v>
      </c>
      <c r="BB157" s="8">
        <v>4.4516272545499997E-3</v>
      </c>
      <c r="BC157" s="8">
        <v>1.8613169978564516E-2</v>
      </c>
      <c r="BD157" s="8">
        <v>9.5262283238064516E-3</v>
      </c>
      <c r="BE157" s="8">
        <v>2.4518915154564517E-3</v>
      </c>
      <c r="BF157" s="8">
        <v>2.0208144489741935E-2</v>
      </c>
      <c r="BG157" s="8">
        <v>2.7756917230193551E-2</v>
      </c>
      <c r="BH157" s="8">
        <v>1.3778899979112902E-7</v>
      </c>
      <c r="BI157" s="8">
        <v>9.6308105471612903E-3</v>
      </c>
      <c r="BJ157" s="8">
        <v>1.0233357509698386</v>
      </c>
      <c r="BK157" s="8">
        <v>0.11520560699596774</v>
      </c>
      <c r="BL157" s="8">
        <v>0.10183985331629034</v>
      </c>
    </row>
    <row r="158" spans="1:64" x14ac:dyDescent="0.3">
      <c r="A158" s="7">
        <v>321212</v>
      </c>
      <c r="B158" s="7" t="s">
        <v>244</v>
      </c>
      <c r="C158" s="8">
        <f t="shared" si="36"/>
        <v>2.4639451618225804E-3</v>
      </c>
      <c r="D158" s="8">
        <f t="shared" si="37"/>
        <v>7.9596835688870975E-4</v>
      </c>
      <c r="E158" s="8">
        <f t="shared" si="38"/>
        <v>6.3287829717096778E-3</v>
      </c>
      <c r="F158" s="8">
        <f t="shared" si="39"/>
        <v>1.5634796084370969E-3</v>
      </c>
      <c r="G158" s="8">
        <f t="shared" si="40"/>
        <v>7.0098231198225812E-4</v>
      </c>
      <c r="H158" s="8">
        <f t="shared" si="41"/>
        <v>3.7252896318870966E-3</v>
      </c>
      <c r="I158" s="8">
        <f t="shared" si="42"/>
        <v>4.6778143273064517E-3</v>
      </c>
      <c r="J158" s="8">
        <f t="shared" si="43"/>
        <v>1.9075491987096773E-3</v>
      </c>
      <c r="K158" s="8">
        <f t="shared" si="44"/>
        <v>1.1330472332016129E-2</v>
      </c>
      <c r="L158" s="8">
        <f t="shared" si="45"/>
        <v>3.0056872298709677E-3</v>
      </c>
      <c r="M158" s="8">
        <f t="shared" si="46"/>
        <v>1.0397616782096774E-3</v>
      </c>
      <c r="N158" s="8">
        <f t="shared" si="47"/>
        <v>9.5867881474516123E-3</v>
      </c>
      <c r="O158" s="8">
        <f t="shared" si="48"/>
        <v>6.9376340135322576E-3</v>
      </c>
      <c r="P158" s="8">
        <f t="shared" si="49"/>
        <v>9.7530269856129032E-8</v>
      </c>
      <c r="Q158" s="8">
        <f t="shared" si="50"/>
        <v>2.3504701038387097E-3</v>
      </c>
      <c r="R158" s="8">
        <f t="shared" si="51"/>
        <v>1</v>
      </c>
      <c r="S158" s="8">
        <f t="shared" si="52"/>
        <v>2.2118783810322583E-2</v>
      </c>
      <c r="T158" s="8">
        <f t="shared" si="53"/>
        <v>3.4044868116129029E-2</v>
      </c>
      <c r="W158" s="7" t="s">
        <v>1461</v>
      </c>
      <c r="X158" s="7" t="s">
        <v>244</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1</v>
      </c>
      <c r="AO158" s="8">
        <v>0</v>
      </c>
      <c r="AP158" s="8">
        <v>0</v>
      </c>
      <c r="AS158" s="7">
        <v>321212</v>
      </c>
      <c r="AT158" s="7" t="s">
        <v>244</v>
      </c>
      <c r="AU158" s="8">
        <v>2.4639451618225804E-3</v>
      </c>
      <c r="AV158" s="8">
        <v>7.9596835688870975E-4</v>
      </c>
      <c r="AW158" s="8">
        <v>6.3287829717096778E-3</v>
      </c>
      <c r="AX158" s="8">
        <v>1.5634796084370969E-3</v>
      </c>
      <c r="AY158" s="8">
        <v>7.0098231198225812E-4</v>
      </c>
      <c r="AZ158" s="8">
        <v>3.7252896318870966E-3</v>
      </c>
      <c r="BA158" s="8">
        <v>4.6778143273064517E-3</v>
      </c>
      <c r="BB158" s="8">
        <v>1.9075491987096773E-3</v>
      </c>
      <c r="BC158" s="8">
        <v>1.1330472332016129E-2</v>
      </c>
      <c r="BD158" s="8">
        <v>3.0056872298709677E-3</v>
      </c>
      <c r="BE158" s="8">
        <v>1.0397616782096774E-3</v>
      </c>
      <c r="BF158" s="8">
        <v>9.5867881474516123E-3</v>
      </c>
      <c r="BG158" s="8">
        <v>6.9376340135322576E-3</v>
      </c>
      <c r="BH158" s="8">
        <v>9.7530269856129032E-8</v>
      </c>
      <c r="BI158" s="8">
        <v>2.3504701038387097E-3</v>
      </c>
      <c r="BJ158" s="8">
        <v>1.0095886964904839</v>
      </c>
      <c r="BK158" s="8">
        <v>2.2118783810322583E-2</v>
      </c>
      <c r="BL158" s="8">
        <v>3.4044868116129029E-2</v>
      </c>
    </row>
    <row r="159" spans="1:64" x14ac:dyDescent="0.3">
      <c r="A159" s="7">
        <v>321215</v>
      </c>
      <c r="B159" s="7" t="s">
        <v>1206</v>
      </c>
      <c r="C159" s="8">
        <f t="shared" si="36"/>
        <v>5.5234270268070963E-2</v>
      </c>
      <c r="D159" s="8">
        <f t="shared" si="37"/>
        <v>1.3087933017369355E-2</v>
      </c>
      <c r="E159" s="8">
        <f t="shared" si="38"/>
        <v>7.4608539842677415E-2</v>
      </c>
      <c r="F159" s="8">
        <f t="shared" si="39"/>
        <v>0.10711562592795322</v>
      </c>
      <c r="G159" s="8">
        <f t="shared" si="40"/>
        <v>3.8642036696500001E-2</v>
      </c>
      <c r="H159" s="8">
        <f t="shared" si="41"/>
        <v>0.10434227376576938</v>
      </c>
      <c r="I159" s="8">
        <f t="shared" si="42"/>
        <v>9.3714134056612899E-2</v>
      </c>
      <c r="J159" s="8">
        <f t="shared" si="43"/>
        <v>3.0592824679482256E-2</v>
      </c>
      <c r="K159" s="8">
        <f t="shared" si="44"/>
        <v>0.11396192448283872</v>
      </c>
      <c r="L159" s="8">
        <f t="shared" si="45"/>
        <v>5.9757077104016135E-2</v>
      </c>
      <c r="M159" s="8">
        <f t="shared" si="46"/>
        <v>1.6408517533491932E-2</v>
      </c>
      <c r="N159" s="8">
        <f t="shared" si="47"/>
        <v>0.11710660504048385</v>
      </c>
      <c r="O159" s="8">
        <f t="shared" si="48"/>
        <v>0.15250149986606451</v>
      </c>
      <c r="P159" s="8">
        <f t="shared" si="49"/>
        <v>1.2932604988251615E-6</v>
      </c>
      <c r="Q159" s="8">
        <f t="shared" si="50"/>
        <v>5.3389831850548373E-2</v>
      </c>
      <c r="R159" s="8">
        <f t="shared" si="51"/>
        <v>1</v>
      </c>
      <c r="S159" s="8">
        <f t="shared" si="52"/>
        <v>0.60493864606774195</v>
      </c>
      <c r="T159" s="8">
        <f t="shared" si="53"/>
        <v>0.59310759289612902</v>
      </c>
      <c r="W159" s="7" t="s">
        <v>1462</v>
      </c>
      <c r="X159" s="7" t="s">
        <v>1206</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1</v>
      </c>
      <c r="AO159" s="8">
        <v>0</v>
      </c>
      <c r="AP159" s="8">
        <v>0</v>
      </c>
      <c r="AS159" s="7">
        <v>321215</v>
      </c>
      <c r="AT159" s="7" t="s">
        <v>1206</v>
      </c>
      <c r="AU159" s="8">
        <v>5.5234270268070963E-2</v>
      </c>
      <c r="AV159" s="8">
        <v>1.3087933017369355E-2</v>
      </c>
      <c r="AW159" s="8">
        <v>7.4608539842677415E-2</v>
      </c>
      <c r="AX159" s="8">
        <v>0.10711562592795322</v>
      </c>
      <c r="AY159" s="8">
        <v>3.8642036696500001E-2</v>
      </c>
      <c r="AZ159" s="8">
        <v>0.10434227376576938</v>
      </c>
      <c r="BA159" s="8">
        <v>9.3714134056612899E-2</v>
      </c>
      <c r="BB159" s="8">
        <v>3.0592824679482256E-2</v>
      </c>
      <c r="BC159" s="8">
        <v>0.11396192448283872</v>
      </c>
      <c r="BD159" s="8">
        <v>5.9757077104016135E-2</v>
      </c>
      <c r="BE159" s="8">
        <v>1.6408517533491932E-2</v>
      </c>
      <c r="BF159" s="8">
        <v>0.11710660504048385</v>
      </c>
      <c r="BG159" s="8">
        <v>0.15250149986606451</v>
      </c>
      <c r="BH159" s="8">
        <v>1.2932604988251615E-6</v>
      </c>
      <c r="BI159" s="8">
        <v>5.3389831850548373E-2</v>
      </c>
      <c r="BJ159" s="8">
        <v>1.1429307431283873</v>
      </c>
      <c r="BK159" s="8">
        <v>0.60493864606774195</v>
      </c>
      <c r="BL159" s="8">
        <v>0.59310759289612902</v>
      </c>
    </row>
    <row r="160" spans="1:64" x14ac:dyDescent="0.3">
      <c r="A160" s="7">
        <v>321219</v>
      </c>
      <c r="B160" s="7" t="s">
        <v>245</v>
      </c>
      <c r="C160" s="8">
        <f t="shared" si="36"/>
        <v>2.0309384965741934E-2</v>
      </c>
      <c r="D160" s="8">
        <f t="shared" si="37"/>
        <v>5.5751510429967741E-3</v>
      </c>
      <c r="E160" s="8">
        <f t="shared" si="38"/>
        <v>3.2587594002903231E-2</v>
      </c>
      <c r="F160" s="8">
        <f t="shared" si="39"/>
        <v>2.7569263380795159E-2</v>
      </c>
      <c r="G160" s="8">
        <f t="shared" si="40"/>
        <v>1.0101112895567742E-2</v>
      </c>
      <c r="H160" s="8">
        <f t="shared" si="41"/>
        <v>3.2968460698258067E-2</v>
      </c>
      <c r="I160" s="8">
        <f t="shared" si="42"/>
        <v>3.7227918299322572E-2</v>
      </c>
      <c r="J160" s="8">
        <f t="shared" si="43"/>
        <v>1.3550988226012903E-2</v>
      </c>
      <c r="K160" s="8">
        <f t="shared" si="44"/>
        <v>5.6388204501790315E-2</v>
      </c>
      <c r="L160" s="8">
        <f t="shared" si="45"/>
        <v>2.2952567461580638E-2</v>
      </c>
      <c r="M160" s="8">
        <f t="shared" si="46"/>
        <v>7.1075472675774199E-3</v>
      </c>
      <c r="N160" s="8">
        <f t="shared" si="47"/>
        <v>4.9990515237274186E-2</v>
      </c>
      <c r="O160" s="8">
        <f t="shared" si="48"/>
        <v>5.5483296782064526E-2</v>
      </c>
      <c r="P160" s="8">
        <f t="shared" si="49"/>
        <v>6.3993781045967721E-7</v>
      </c>
      <c r="Q160" s="8">
        <f t="shared" si="50"/>
        <v>1.8838122052129033E-2</v>
      </c>
      <c r="R160" s="8">
        <f t="shared" si="51"/>
        <v>1</v>
      </c>
      <c r="S160" s="8">
        <f t="shared" si="52"/>
        <v>0.19967109503903227</v>
      </c>
      <c r="T160" s="8">
        <f t="shared" si="53"/>
        <v>0.2361993690916129</v>
      </c>
      <c r="W160" s="7" t="s">
        <v>1463</v>
      </c>
      <c r="X160" s="7" t="s">
        <v>245</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1</v>
      </c>
      <c r="AO160" s="8">
        <v>0</v>
      </c>
      <c r="AP160" s="8">
        <v>0</v>
      </c>
      <c r="AS160" s="7">
        <v>321219</v>
      </c>
      <c r="AT160" s="7" t="s">
        <v>245</v>
      </c>
      <c r="AU160" s="8">
        <v>2.0309384965741934E-2</v>
      </c>
      <c r="AV160" s="8">
        <v>5.5751510429967741E-3</v>
      </c>
      <c r="AW160" s="8">
        <v>3.2587594002903231E-2</v>
      </c>
      <c r="AX160" s="8">
        <v>2.7569263380795159E-2</v>
      </c>
      <c r="AY160" s="8">
        <v>1.0101112895567742E-2</v>
      </c>
      <c r="AZ160" s="8">
        <v>3.2968460698258067E-2</v>
      </c>
      <c r="BA160" s="8">
        <v>3.7227918299322572E-2</v>
      </c>
      <c r="BB160" s="8">
        <v>1.3550988226012903E-2</v>
      </c>
      <c r="BC160" s="8">
        <v>5.6388204501790315E-2</v>
      </c>
      <c r="BD160" s="8">
        <v>2.2952567461580638E-2</v>
      </c>
      <c r="BE160" s="8">
        <v>7.1075472675774199E-3</v>
      </c>
      <c r="BF160" s="8">
        <v>4.9990515237274186E-2</v>
      </c>
      <c r="BG160" s="8">
        <v>5.5483296782064526E-2</v>
      </c>
      <c r="BH160" s="8">
        <v>6.3993781045967721E-7</v>
      </c>
      <c r="BI160" s="8">
        <v>1.8838122052129033E-2</v>
      </c>
      <c r="BJ160" s="8">
        <v>1.0584721300116129</v>
      </c>
      <c r="BK160" s="8">
        <v>0.19967109503903227</v>
      </c>
      <c r="BL160" s="8">
        <v>0.2361993690916129</v>
      </c>
    </row>
    <row r="161" spans="1:64" x14ac:dyDescent="0.3">
      <c r="A161" s="7">
        <v>321911</v>
      </c>
      <c r="B161" s="7" t="s">
        <v>246</v>
      </c>
      <c r="C161" s="8">
        <f t="shared" si="36"/>
        <v>0.19382838945799999</v>
      </c>
      <c r="D161" s="8">
        <f t="shared" si="37"/>
        <v>4.6062840535499999E-2</v>
      </c>
      <c r="E161" s="8">
        <f t="shared" si="38"/>
        <v>0.101336580255</v>
      </c>
      <c r="F161" s="8">
        <f t="shared" si="39"/>
        <v>0.28131514504900001</v>
      </c>
      <c r="G161" s="8">
        <f t="shared" si="40"/>
        <v>0.101780837534</v>
      </c>
      <c r="H161" s="8">
        <f t="shared" si="41"/>
        <v>0.109766518413</v>
      </c>
      <c r="I161" s="8">
        <f t="shared" si="42"/>
        <v>0.214411937636</v>
      </c>
      <c r="J161" s="8">
        <f t="shared" si="43"/>
        <v>7.0759472075799995E-2</v>
      </c>
      <c r="K161" s="8">
        <f t="shared" si="44"/>
        <v>6.9836219803199998E-2</v>
      </c>
      <c r="L161" s="8">
        <f t="shared" si="45"/>
        <v>0.18657327275300001</v>
      </c>
      <c r="M161" s="8">
        <f t="shared" si="46"/>
        <v>4.8663062017900001E-2</v>
      </c>
      <c r="N161" s="8">
        <f t="shared" si="47"/>
        <v>0.180657962255</v>
      </c>
      <c r="O161" s="8">
        <f t="shared" si="48"/>
        <v>0.42640129877400001</v>
      </c>
      <c r="P161" s="8">
        <f t="shared" si="49"/>
        <v>2.7446999524099999E-6</v>
      </c>
      <c r="Q161" s="8">
        <f t="shared" si="50"/>
        <v>0.17551520970100001</v>
      </c>
      <c r="R161" s="8">
        <f t="shared" si="51"/>
        <v>1.3412278102499999</v>
      </c>
      <c r="S161" s="8">
        <f t="shared" si="52"/>
        <v>1.4928625010000001</v>
      </c>
      <c r="T161" s="8">
        <f t="shared" si="53"/>
        <v>1.35500762952</v>
      </c>
      <c r="W161" s="7" t="s">
        <v>1464</v>
      </c>
      <c r="X161" s="7" t="s">
        <v>246</v>
      </c>
      <c r="Y161" s="8">
        <v>0.19382838945799999</v>
      </c>
      <c r="Z161" s="8">
        <v>4.6062840535499999E-2</v>
      </c>
      <c r="AA161" s="8">
        <v>0.101336580255</v>
      </c>
      <c r="AB161" s="8">
        <v>0.28131514504900001</v>
      </c>
      <c r="AC161" s="8">
        <v>0.101780837534</v>
      </c>
      <c r="AD161" s="8">
        <v>0.109766518413</v>
      </c>
      <c r="AE161" s="8">
        <v>0.214411937636</v>
      </c>
      <c r="AF161" s="8">
        <v>7.0759472075799995E-2</v>
      </c>
      <c r="AG161" s="8">
        <v>6.9836219803199998E-2</v>
      </c>
      <c r="AH161" s="8">
        <v>0.18657327275300001</v>
      </c>
      <c r="AI161" s="8">
        <v>4.8663062017900001E-2</v>
      </c>
      <c r="AJ161" s="8">
        <v>0.180657962255</v>
      </c>
      <c r="AK161" s="8">
        <v>0.42640129877400001</v>
      </c>
      <c r="AL161" s="8">
        <v>2.7446999524099999E-6</v>
      </c>
      <c r="AM161" s="8">
        <v>0.17551520970100001</v>
      </c>
      <c r="AN161" s="8">
        <v>1.3412278102499999</v>
      </c>
      <c r="AO161" s="8">
        <v>1.4928625010000001</v>
      </c>
      <c r="AP161" s="8">
        <v>1.35500762952</v>
      </c>
      <c r="AS161" s="7">
        <v>321911</v>
      </c>
      <c r="AT161" s="7" t="s">
        <v>246</v>
      </c>
      <c r="AU161" s="8">
        <v>0.11548822280803549</v>
      </c>
      <c r="AV161" s="8">
        <v>2.8736165127909677E-2</v>
      </c>
      <c r="AW161" s="8">
        <v>0.13627748289925162</v>
      </c>
      <c r="AX161" s="8">
        <v>0.14211215030453389</v>
      </c>
      <c r="AY161" s="8">
        <v>5.5924272022940175E-2</v>
      </c>
      <c r="AZ161" s="8">
        <v>0.1544751479050806</v>
      </c>
      <c r="BA161" s="8">
        <v>0.15695993830195162</v>
      </c>
      <c r="BB161" s="8">
        <v>5.2459489342477419E-2</v>
      </c>
      <c r="BC161" s="8">
        <v>0.17741209315476775</v>
      </c>
      <c r="BD161" s="8">
        <v>0.12392238543488222</v>
      </c>
      <c r="BE161" s="8">
        <v>3.4192379359635483E-2</v>
      </c>
      <c r="BF161" s="8">
        <v>0.2164769848534355</v>
      </c>
      <c r="BG161" s="8">
        <v>0.32323969423190302</v>
      </c>
      <c r="BH161" s="8">
        <v>3.5513693372793545E-6</v>
      </c>
      <c r="BI161" s="8">
        <v>0.13305185251527435</v>
      </c>
      <c r="BJ161" s="8">
        <v>1.2805018708354838</v>
      </c>
      <c r="BK161" s="8">
        <v>1.1105760863616125</v>
      </c>
      <c r="BL161" s="8">
        <v>1.1448960369279029</v>
      </c>
    </row>
    <row r="162" spans="1:64" x14ac:dyDescent="0.3">
      <c r="A162" s="7">
        <v>321912</v>
      </c>
      <c r="B162" s="7" t="s">
        <v>247</v>
      </c>
      <c r="C162" s="8">
        <f t="shared" si="36"/>
        <v>0.19375421030100001</v>
      </c>
      <c r="D162" s="8">
        <f t="shared" si="37"/>
        <v>4.6089260652499998E-2</v>
      </c>
      <c r="E162" s="8">
        <f t="shared" si="38"/>
        <v>0.102880123707</v>
      </c>
      <c r="F162" s="8">
        <f t="shared" si="39"/>
        <v>0.111333787598</v>
      </c>
      <c r="G162" s="8">
        <f t="shared" si="40"/>
        <v>4.0408712455699998E-2</v>
      </c>
      <c r="H162" s="8">
        <f t="shared" si="41"/>
        <v>4.48494935616E-2</v>
      </c>
      <c r="I162" s="8">
        <f t="shared" si="42"/>
        <v>0.21748918849099999</v>
      </c>
      <c r="J162" s="8">
        <f t="shared" si="43"/>
        <v>7.1879655025900005E-2</v>
      </c>
      <c r="K162" s="8">
        <f t="shared" si="44"/>
        <v>7.27989556875E-2</v>
      </c>
      <c r="L162" s="8">
        <f t="shared" si="45"/>
        <v>0.18773091119300001</v>
      </c>
      <c r="M162" s="8">
        <f t="shared" si="46"/>
        <v>4.8993141767600001E-2</v>
      </c>
      <c r="N162" s="8">
        <f t="shared" si="47"/>
        <v>0.18429239542100001</v>
      </c>
      <c r="O162" s="8">
        <f t="shared" si="48"/>
        <v>0.42377708702700001</v>
      </c>
      <c r="P162" s="8">
        <f t="shared" si="49"/>
        <v>6.9160226007899999E-6</v>
      </c>
      <c r="Q162" s="8">
        <f t="shared" si="50"/>
        <v>0.172882195553</v>
      </c>
      <c r="R162" s="8">
        <f t="shared" si="51"/>
        <v>1.34272359466</v>
      </c>
      <c r="S162" s="8">
        <f t="shared" si="52"/>
        <v>1.19659199362</v>
      </c>
      <c r="T162" s="8">
        <f t="shared" si="53"/>
        <v>1.3621677992000001</v>
      </c>
      <c r="W162" s="7" t="s">
        <v>1465</v>
      </c>
      <c r="X162" s="7" t="s">
        <v>247</v>
      </c>
      <c r="Y162" s="8">
        <v>0.19375421030100001</v>
      </c>
      <c r="Z162" s="8">
        <v>4.6089260652499998E-2</v>
      </c>
      <c r="AA162" s="8">
        <v>0.102880123707</v>
      </c>
      <c r="AB162" s="8">
        <v>0.111333787598</v>
      </c>
      <c r="AC162" s="8">
        <v>4.0408712455699998E-2</v>
      </c>
      <c r="AD162" s="8">
        <v>4.48494935616E-2</v>
      </c>
      <c r="AE162" s="8">
        <v>0.21748918849099999</v>
      </c>
      <c r="AF162" s="8">
        <v>7.1879655025900005E-2</v>
      </c>
      <c r="AG162" s="8">
        <v>7.27989556875E-2</v>
      </c>
      <c r="AH162" s="8">
        <v>0.18773091119300001</v>
      </c>
      <c r="AI162" s="8">
        <v>4.8993141767600001E-2</v>
      </c>
      <c r="AJ162" s="8">
        <v>0.18429239542100001</v>
      </c>
      <c r="AK162" s="8">
        <v>0.42377708702700001</v>
      </c>
      <c r="AL162" s="8">
        <v>6.9160226007899999E-6</v>
      </c>
      <c r="AM162" s="8">
        <v>0.172882195553</v>
      </c>
      <c r="AN162" s="8">
        <v>1.34272359466</v>
      </c>
      <c r="AO162" s="8">
        <v>1.19659199362</v>
      </c>
      <c r="AP162" s="8">
        <v>1.3621677992000001</v>
      </c>
      <c r="AS162" s="7">
        <v>321912</v>
      </c>
      <c r="AT162" s="7" t="s">
        <v>247</v>
      </c>
      <c r="AU162" s="8">
        <v>0.11046426258552258</v>
      </c>
      <c r="AV162" s="8">
        <v>2.7563308001762904E-2</v>
      </c>
      <c r="AW162" s="8">
        <v>0.12865375509305974</v>
      </c>
      <c r="AX162" s="8">
        <v>9.6205205770058075E-2</v>
      </c>
      <c r="AY162" s="8">
        <v>3.7750250276589681E-2</v>
      </c>
      <c r="AZ162" s="8">
        <v>0.10133573956488388</v>
      </c>
      <c r="BA162" s="8">
        <v>0.15245119738470966</v>
      </c>
      <c r="BB162" s="8">
        <v>5.098884388914033E-2</v>
      </c>
      <c r="BC162" s="8">
        <v>0.169013329884142</v>
      </c>
      <c r="BD162" s="8">
        <v>0.11908293906740321</v>
      </c>
      <c r="BE162" s="8">
        <v>3.2923879035485493E-2</v>
      </c>
      <c r="BF162" s="8">
        <v>0.20589104714345158</v>
      </c>
      <c r="BG162" s="8">
        <v>0.30074502950303211</v>
      </c>
      <c r="BH162" s="8">
        <v>5.4902915263650006E-6</v>
      </c>
      <c r="BI162" s="8">
        <v>0.12269059039245162</v>
      </c>
      <c r="BJ162" s="8">
        <v>1.2666813256809677</v>
      </c>
      <c r="BK162" s="8">
        <v>0.94496861496645179</v>
      </c>
      <c r="BL162" s="8">
        <v>1.0821307905130644</v>
      </c>
    </row>
    <row r="163" spans="1:64" x14ac:dyDescent="0.3">
      <c r="A163" s="7">
        <v>321918</v>
      </c>
      <c r="B163" s="7" t="s">
        <v>248</v>
      </c>
      <c r="C163" s="8">
        <f t="shared" si="36"/>
        <v>0.19355250196400001</v>
      </c>
      <c r="D163" s="8">
        <f t="shared" si="37"/>
        <v>4.6007452148500001E-2</v>
      </c>
      <c r="E163" s="8">
        <f t="shared" si="38"/>
        <v>0.102185492897</v>
      </c>
      <c r="F163" s="8">
        <f t="shared" si="39"/>
        <v>0.276464615538</v>
      </c>
      <c r="G163" s="8">
        <f t="shared" si="40"/>
        <v>0.100153656878</v>
      </c>
      <c r="H163" s="8">
        <f t="shared" si="41"/>
        <v>0.109071628977</v>
      </c>
      <c r="I163" s="8">
        <f t="shared" si="42"/>
        <v>0.21585038563</v>
      </c>
      <c r="J163" s="8">
        <f t="shared" si="43"/>
        <v>7.1253806772099998E-2</v>
      </c>
      <c r="K163" s="8">
        <f t="shared" si="44"/>
        <v>7.0971169500100004E-2</v>
      </c>
      <c r="L163" s="8">
        <f t="shared" si="45"/>
        <v>0.18619870198800001</v>
      </c>
      <c r="M163" s="8">
        <f t="shared" si="46"/>
        <v>4.8565089687599997E-2</v>
      </c>
      <c r="N163" s="8">
        <f t="shared" si="47"/>
        <v>0.182027697569</v>
      </c>
      <c r="O163" s="8">
        <f t="shared" si="48"/>
        <v>0.42678979280000001</v>
      </c>
      <c r="P163" s="8">
        <f t="shared" si="49"/>
        <v>2.7855327940999999E-6</v>
      </c>
      <c r="Q163" s="8">
        <f t="shared" si="50"/>
        <v>0.174082252445</v>
      </c>
      <c r="R163" s="8">
        <f t="shared" si="51"/>
        <v>1.3417454470100001</v>
      </c>
      <c r="S163" s="8">
        <f t="shared" si="52"/>
        <v>1.48568990139</v>
      </c>
      <c r="T163" s="8">
        <f t="shared" si="53"/>
        <v>1.3580753619000001</v>
      </c>
      <c r="W163" s="7" t="s">
        <v>1466</v>
      </c>
      <c r="X163" s="7" t="s">
        <v>248</v>
      </c>
      <c r="Y163" s="8">
        <v>0.19355250196400001</v>
      </c>
      <c r="Z163" s="8">
        <v>4.6007452148500001E-2</v>
      </c>
      <c r="AA163" s="8">
        <v>0.102185492897</v>
      </c>
      <c r="AB163" s="8">
        <v>0.276464615538</v>
      </c>
      <c r="AC163" s="8">
        <v>0.100153656878</v>
      </c>
      <c r="AD163" s="8">
        <v>0.109071628977</v>
      </c>
      <c r="AE163" s="8">
        <v>0.21585038563</v>
      </c>
      <c r="AF163" s="8">
        <v>7.1253806772099998E-2</v>
      </c>
      <c r="AG163" s="8">
        <v>7.0971169500100004E-2</v>
      </c>
      <c r="AH163" s="8">
        <v>0.18619870198800001</v>
      </c>
      <c r="AI163" s="8">
        <v>4.8565089687599997E-2</v>
      </c>
      <c r="AJ163" s="8">
        <v>0.182027697569</v>
      </c>
      <c r="AK163" s="8">
        <v>0.42678979280000001</v>
      </c>
      <c r="AL163" s="8">
        <v>2.7855327940999999E-6</v>
      </c>
      <c r="AM163" s="8">
        <v>0.174082252445</v>
      </c>
      <c r="AN163" s="8">
        <v>1.3417454470100001</v>
      </c>
      <c r="AO163" s="8">
        <v>1.48568990139</v>
      </c>
      <c r="AP163" s="8">
        <v>1.3580753619000001</v>
      </c>
      <c r="AS163" s="7">
        <v>321918</v>
      </c>
      <c r="AT163" s="7" t="s">
        <v>248</v>
      </c>
      <c r="AU163" s="8">
        <v>0.14588728411561291</v>
      </c>
      <c r="AV163" s="8">
        <v>3.5332273688802741E-2</v>
      </c>
      <c r="AW163" s="8">
        <v>0.17676434537247906</v>
      </c>
      <c r="AX163" s="8">
        <v>0.14191965967760808</v>
      </c>
      <c r="AY163" s="8">
        <v>5.1594182136942432E-2</v>
      </c>
      <c r="AZ163" s="8">
        <v>0.15604821920791134</v>
      </c>
      <c r="BA163" s="8">
        <v>0.19972455152848387</v>
      </c>
      <c r="BB163" s="8">
        <v>6.5020224132314522E-2</v>
      </c>
      <c r="BC163" s="8">
        <v>0.22717708816922103</v>
      </c>
      <c r="BD163" s="8">
        <v>0.15551882997719998</v>
      </c>
      <c r="BE163" s="8">
        <v>4.177756571246935E-2</v>
      </c>
      <c r="BF163" s="8">
        <v>0.28229230245079034</v>
      </c>
      <c r="BG163" s="8">
        <v>0.42678979280000029</v>
      </c>
      <c r="BH163" s="8">
        <v>6.0858765574985509E-6</v>
      </c>
      <c r="BI163" s="8">
        <v>0.17408225244500017</v>
      </c>
      <c r="BJ163" s="8">
        <v>1.3579839031764516</v>
      </c>
      <c r="BK163" s="8">
        <v>1.3495620610225803</v>
      </c>
      <c r="BL163" s="8">
        <v>1.4919218638300002</v>
      </c>
    </row>
    <row r="164" spans="1:64" x14ac:dyDescent="0.3">
      <c r="A164" s="7">
        <v>321920</v>
      </c>
      <c r="B164" s="7" t="s">
        <v>249</v>
      </c>
      <c r="C164" s="8">
        <f t="shared" si="36"/>
        <v>0.12780944587400001</v>
      </c>
      <c r="D164" s="8">
        <f t="shared" si="37"/>
        <v>2.8825671137900001E-2</v>
      </c>
      <c r="E164" s="8">
        <f t="shared" si="38"/>
        <v>0.108286457461</v>
      </c>
      <c r="F164" s="8">
        <f t="shared" si="39"/>
        <v>4.3971824172600003E-2</v>
      </c>
      <c r="G164" s="8">
        <f t="shared" si="40"/>
        <v>1.3729709119999999E-2</v>
      </c>
      <c r="H164" s="8">
        <f t="shared" si="41"/>
        <v>2.53367556583E-2</v>
      </c>
      <c r="I164" s="8">
        <f t="shared" si="42"/>
        <v>0.138500066841</v>
      </c>
      <c r="J164" s="8">
        <f t="shared" si="43"/>
        <v>3.9795005308699997E-2</v>
      </c>
      <c r="K164" s="8">
        <f t="shared" si="44"/>
        <v>6.7304267271599993E-2</v>
      </c>
      <c r="L164" s="8">
        <f t="shared" si="45"/>
        <v>0.112290630579</v>
      </c>
      <c r="M164" s="8">
        <f t="shared" si="46"/>
        <v>2.71318655278E-2</v>
      </c>
      <c r="N164" s="8">
        <f t="shared" si="47"/>
        <v>0.17040046342099999</v>
      </c>
      <c r="O164" s="8">
        <f t="shared" si="48"/>
        <v>0.48241249751499998</v>
      </c>
      <c r="P164" s="8">
        <f t="shared" si="49"/>
        <v>1.298379271E-5</v>
      </c>
      <c r="Q164" s="8">
        <f t="shared" si="50"/>
        <v>0.19743360136499999</v>
      </c>
      <c r="R164" s="8">
        <f t="shared" si="51"/>
        <v>1.26492157447</v>
      </c>
      <c r="S164" s="8">
        <f t="shared" si="52"/>
        <v>1.0830382889500001</v>
      </c>
      <c r="T164" s="8">
        <f t="shared" si="53"/>
        <v>1.24559933942</v>
      </c>
      <c r="W164" s="7" t="s">
        <v>1467</v>
      </c>
      <c r="X164" s="7" t="s">
        <v>249</v>
      </c>
      <c r="Y164" s="8">
        <v>0.12780944587400001</v>
      </c>
      <c r="Z164" s="8">
        <v>2.8825671137900001E-2</v>
      </c>
      <c r="AA164" s="8">
        <v>0.108286457461</v>
      </c>
      <c r="AB164" s="8">
        <v>4.3971824172600003E-2</v>
      </c>
      <c r="AC164" s="8">
        <v>1.3729709119999999E-2</v>
      </c>
      <c r="AD164" s="8">
        <v>2.53367556583E-2</v>
      </c>
      <c r="AE164" s="8">
        <v>0.138500066841</v>
      </c>
      <c r="AF164" s="8">
        <v>3.9795005308699997E-2</v>
      </c>
      <c r="AG164" s="8">
        <v>6.7304267271599993E-2</v>
      </c>
      <c r="AH164" s="8">
        <v>0.112290630579</v>
      </c>
      <c r="AI164" s="8">
        <v>2.71318655278E-2</v>
      </c>
      <c r="AJ164" s="8">
        <v>0.17040046342099999</v>
      </c>
      <c r="AK164" s="8">
        <v>0.48241249751499998</v>
      </c>
      <c r="AL164" s="8">
        <v>1.298379271E-5</v>
      </c>
      <c r="AM164" s="8">
        <v>0.19743360136499999</v>
      </c>
      <c r="AN164" s="8">
        <v>1.26492157447</v>
      </c>
      <c r="AO164" s="8">
        <v>1.0830382889500001</v>
      </c>
      <c r="AP164" s="8">
        <v>1.24559933942</v>
      </c>
      <c r="AS164" s="7">
        <v>321920</v>
      </c>
      <c r="AT164" s="7" t="s">
        <v>249</v>
      </c>
      <c r="AU164" s="8">
        <v>0.11694576081047743</v>
      </c>
      <c r="AV164" s="8">
        <v>2.9021201503082423E-2</v>
      </c>
      <c r="AW164" s="8">
        <v>0.18206423970128391</v>
      </c>
      <c r="AX164" s="8">
        <v>0.11242374132540284</v>
      </c>
      <c r="AY164" s="8">
        <v>3.7456624163892407E-2</v>
      </c>
      <c r="AZ164" s="8">
        <v>0.14472788246813714</v>
      </c>
      <c r="BA164" s="8">
        <v>0.16548110297709193</v>
      </c>
      <c r="BB164" s="8">
        <v>4.7252481737617764E-2</v>
      </c>
      <c r="BC164" s="8">
        <v>0.20906127174654354</v>
      </c>
      <c r="BD164" s="8">
        <v>0.11740166291609352</v>
      </c>
      <c r="BE164" s="8">
        <v>3.0668816318252419E-2</v>
      </c>
      <c r="BF164" s="8">
        <v>0.25680021746135495</v>
      </c>
      <c r="BG164" s="8">
        <v>0.45128911057854837</v>
      </c>
      <c r="BH164" s="8">
        <v>8.3598007073222597E-6</v>
      </c>
      <c r="BI164" s="8">
        <v>0.18469594966403233</v>
      </c>
      <c r="BJ164" s="8">
        <v>1.3280312020145169</v>
      </c>
      <c r="BK164" s="8">
        <v>1.2300921189251619</v>
      </c>
      <c r="BL164" s="8">
        <v>1.3572787274288707</v>
      </c>
    </row>
    <row r="165" spans="1:64" x14ac:dyDescent="0.3">
      <c r="A165" s="7">
        <v>321991</v>
      </c>
      <c r="B165" s="7" t="s">
        <v>250</v>
      </c>
      <c r="C165" s="8">
        <f t="shared" si="36"/>
        <v>1.2623690374258065E-2</v>
      </c>
      <c r="D165" s="8">
        <f t="shared" si="37"/>
        <v>3.6433342299225808E-3</v>
      </c>
      <c r="E165" s="8">
        <f t="shared" si="38"/>
        <v>1.949393927567742E-2</v>
      </c>
      <c r="F165" s="8">
        <f t="shared" si="39"/>
        <v>1.957400231987097E-2</v>
      </c>
      <c r="G165" s="8">
        <f t="shared" si="40"/>
        <v>7.5022326596338711E-3</v>
      </c>
      <c r="H165" s="8">
        <f t="shared" si="41"/>
        <v>2.8346231906145162E-2</v>
      </c>
      <c r="I165" s="8">
        <f t="shared" si="42"/>
        <v>1.8759268906467744E-2</v>
      </c>
      <c r="J165" s="8">
        <f t="shared" si="43"/>
        <v>6.1279064475177423E-3</v>
      </c>
      <c r="K165" s="8">
        <f t="shared" si="44"/>
        <v>2.4618255827419357E-2</v>
      </c>
      <c r="L165" s="8">
        <f t="shared" si="45"/>
        <v>1.2820790009387096E-2</v>
      </c>
      <c r="M165" s="8">
        <f t="shared" si="46"/>
        <v>3.8784703767999998E-3</v>
      </c>
      <c r="N165" s="8">
        <f t="shared" si="47"/>
        <v>2.7122883602838706E-2</v>
      </c>
      <c r="O165" s="8">
        <f t="shared" si="48"/>
        <v>3.8765125704999993E-2</v>
      </c>
      <c r="P165" s="8">
        <f t="shared" si="49"/>
        <v>3.0380629699774195E-7</v>
      </c>
      <c r="Q165" s="8">
        <f t="shared" si="50"/>
        <v>1.5788774708387097E-2</v>
      </c>
      <c r="R165" s="8">
        <f t="shared" si="51"/>
        <v>1</v>
      </c>
      <c r="S165" s="8">
        <f t="shared" si="52"/>
        <v>0.13606762817596776</v>
      </c>
      <c r="T165" s="8">
        <f t="shared" si="53"/>
        <v>0.1301505924716129</v>
      </c>
      <c r="W165" s="7" t="s">
        <v>1468</v>
      </c>
      <c r="X165" s="7" t="s">
        <v>250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1</v>
      </c>
      <c r="AO165" s="8">
        <v>0</v>
      </c>
      <c r="AP165" s="8">
        <v>0</v>
      </c>
      <c r="AS165" s="7">
        <v>321991</v>
      </c>
      <c r="AT165" s="7" t="s">
        <v>250</v>
      </c>
      <c r="AU165" s="8">
        <v>1.2623690374258065E-2</v>
      </c>
      <c r="AV165" s="8">
        <v>3.6433342299225808E-3</v>
      </c>
      <c r="AW165" s="8">
        <v>1.949393927567742E-2</v>
      </c>
      <c r="AX165" s="8">
        <v>1.957400231987097E-2</v>
      </c>
      <c r="AY165" s="8">
        <v>7.5022326596338711E-3</v>
      </c>
      <c r="AZ165" s="8">
        <v>2.8346231906145162E-2</v>
      </c>
      <c r="BA165" s="8">
        <v>1.8759268906467744E-2</v>
      </c>
      <c r="BB165" s="8">
        <v>6.1279064475177423E-3</v>
      </c>
      <c r="BC165" s="8">
        <v>2.4618255827419357E-2</v>
      </c>
      <c r="BD165" s="8">
        <v>1.2820790009387096E-2</v>
      </c>
      <c r="BE165" s="8">
        <v>3.8784703767999998E-3</v>
      </c>
      <c r="BF165" s="8">
        <v>2.7122883602838706E-2</v>
      </c>
      <c r="BG165" s="8">
        <v>3.8765125704999993E-2</v>
      </c>
      <c r="BH165" s="8">
        <v>3.0380629699774195E-7</v>
      </c>
      <c r="BI165" s="8">
        <v>1.5788774708387097E-2</v>
      </c>
      <c r="BJ165" s="8">
        <v>1.0357609638798386</v>
      </c>
      <c r="BK165" s="8">
        <v>0.13606762817596776</v>
      </c>
      <c r="BL165" s="8">
        <v>0.1301505924716129</v>
      </c>
    </row>
    <row r="166" spans="1:64" x14ac:dyDescent="0.3">
      <c r="A166" s="7">
        <v>321992</v>
      </c>
      <c r="B166" s="7" t="s">
        <v>251</v>
      </c>
      <c r="C166" s="8">
        <f t="shared" si="36"/>
        <v>0.127888381844</v>
      </c>
      <c r="D166" s="8">
        <f t="shared" si="37"/>
        <v>2.88936882587E-2</v>
      </c>
      <c r="E166" s="8">
        <f t="shared" si="38"/>
        <v>0.10846824400500001</v>
      </c>
      <c r="F166" s="8">
        <f t="shared" si="39"/>
        <v>0.115201136104</v>
      </c>
      <c r="G166" s="8">
        <f t="shared" si="40"/>
        <v>3.6150446886599998E-2</v>
      </c>
      <c r="H166" s="8">
        <f t="shared" si="41"/>
        <v>6.6939031738300001E-2</v>
      </c>
      <c r="I166" s="8">
        <f t="shared" si="42"/>
        <v>0.138576871317</v>
      </c>
      <c r="J166" s="8">
        <f t="shared" si="43"/>
        <v>3.9866209665500002E-2</v>
      </c>
      <c r="K166" s="8">
        <f t="shared" si="44"/>
        <v>6.7577877931899996E-2</v>
      </c>
      <c r="L166" s="8">
        <f t="shared" si="45"/>
        <v>0.11295555705</v>
      </c>
      <c r="M166" s="8">
        <f t="shared" si="46"/>
        <v>2.7314692315599999E-2</v>
      </c>
      <c r="N166" s="8">
        <f t="shared" si="47"/>
        <v>0.17134168807299999</v>
      </c>
      <c r="O166" s="8">
        <f t="shared" si="48"/>
        <v>0.48037451219600003</v>
      </c>
      <c r="P166" s="8">
        <f t="shared" si="49"/>
        <v>4.9408730647599996E-6</v>
      </c>
      <c r="Q166" s="8">
        <f t="shared" si="50"/>
        <v>0.19758281958000001</v>
      </c>
      <c r="R166" s="8">
        <f t="shared" si="51"/>
        <v>1.26525031411</v>
      </c>
      <c r="S166" s="8">
        <f t="shared" si="52"/>
        <v>1.2182906147300001</v>
      </c>
      <c r="T166" s="8">
        <f t="shared" si="53"/>
        <v>1.24602095891</v>
      </c>
      <c r="W166" s="7" t="s">
        <v>1469</v>
      </c>
      <c r="X166" s="7" t="s">
        <v>251</v>
      </c>
      <c r="Y166" s="8">
        <v>0.127888381844</v>
      </c>
      <c r="Z166" s="8">
        <v>2.88936882587E-2</v>
      </c>
      <c r="AA166" s="8">
        <v>0.10846824400500001</v>
      </c>
      <c r="AB166" s="8">
        <v>0.115201136104</v>
      </c>
      <c r="AC166" s="8">
        <v>3.6150446886599998E-2</v>
      </c>
      <c r="AD166" s="8">
        <v>6.6939031738300001E-2</v>
      </c>
      <c r="AE166" s="8">
        <v>0.138576871317</v>
      </c>
      <c r="AF166" s="8">
        <v>3.9866209665500002E-2</v>
      </c>
      <c r="AG166" s="8">
        <v>6.7577877931899996E-2</v>
      </c>
      <c r="AH166" s="8">
        <v>0.11295555705</v>
      </c>
      <c r="AI166" s="8">
        <v>2.7314692315599999E-2</v>
      </c>
      <c r="AJ166" s="8">
        <v>0.17134168807299999</v>
      </c>
      <c r="AK166" s="8">
        <v>0.48037451219600003</v>
      </c>
      <c r="AL166" s="8">
        <v>4.9408730647599996E-6</v>
      </c>
      <c r="AM166" s="8">
        <v>0.19758281958000001</v>
      </c>
      <c r="AN166" s="8">
        <v>1.26525031411</v>
      </c>
      <c r="AO166" s="8">
        <v>1.2182906147300001</v>
      </c>
      <c r="AP166" s="8">
        <v>1.24602095891</v>
      </c>
      <c r="AS166" s="7">
        <v>321992</v>
      </c>
      <c r="AT166" s="7" t="s">
        <v>251</v>
      </c>
      <c r="AU166" s="8">
        <v>8.4425581626933879E-2</v>
      </c>
      <c r="AV166" s="8">
        <v>2.1952596273191936E-2</v>
      </c>
      <c r="AW166" s="8">
        <v>0.13321040699021452</v>
      </c>
      <c r="AX166" s="8">
        <v>9.8963464208591922E-2</v>
      </c>
      <c r="AY166" s="8">
        <v>3.4939152693630647E-2</v>
      </c>
      <c r="AZ166" s="8">
        <v>0.13486762541825967</v>
      </c>
      <c r="BA166" s="8">
        <v>0.11855295638479033</v>
      </c>
      <c r="BB166" s="8">
        <v>3.5724736525509684E-2</v>
      </c>
      <c r="BC166" s="8">
        <v>0.15875631487387742</v>
      </c>
      <c r="BD166" s="8">
        <v>8.5540989496933853E-2</v>
      </c>
      <c r="BE166" s="8">
        <v>2.3414938635158068E-2</v>
      </c>
      <c r="BF166" s="8">
        <v>0.18670757250638703</v>
      </c>
      <c r="BG166" s="8">
        <v>0.30217106412329053</v>
      </c>
      <c r="BH166" s="8">
        <v>3.2225704003525809E-6</v>
      </c>
      <c r="BI166" s="8">
        <v>0.1242859671551613</v>
      </c>
      <c r="BJ166" s="8">
        <v>1.2395885848906449</v>
      </c>
      <c r="BK166" s="8">
        <v>0.89780250038483878</v>
      </c>
      <c r="BL166" s="8">
        <v>0.94206626584806452</v>
      </c>
    </row>
    <row r="167" spans="1:64" x14ac:dyDescent="0.3">
      <c r="A167" s="7">
        <v>321999</v>
      </c>
      <c r="B167" s="7" t="s">
        <v>252</v>
      </c>
      <c r="C167" s="8">
        <f t="shared" si="36"/>
        <v>0.12803601548099999</v>
      </c>
      <c r="D167" s="8">
        <f t="shared" si="37"/>
        <v>2.8915331627199999E-2</v>
      </c>
      <c r="E167" s="8">
        <f t="shared" si="38"/>
        <v>0.108019084169</v>
      </c>
      <c r="F167" s="8">
        <f t="shared" si="39"/>
        <v>6.2495991295100001E-2</v>
      </c>
      <c r="G167" s="8">
        <f t="shared" si="40"/>
        <v>1.9582900209200001E-2</v>
      </c>
      <c r="H167" s="8">
        <f t="shared" si="41"/>
        <v>3.5692485753700001E-2</v>
      </c>
      <c r="I167" s="8">
        <f t="shared" si="42"/>
        <v>0.13885327183400001</v>
      </c>
      <c r="J167" s="8">
        <f t="shared" si="43"/>
        <v>3.9945640746200002E-2</v>
      </c>
      <c r="K167" s="8">
        <f t="shared" si="44"/>
        <v>6.6747341899599993E-2</v>
      </c>
      <c r="L167" s="8">
        <f t="shared" si="45"/>
        <v>0.11278542324</v>
      </c>
      <c r="M167" s="8">
        <f t="shared" si="46"/>
        <v>2.7275386614299998E-2</v>
      </c>
      <c r="N167" s="8">
        <f t="shared" si="47"/>
        <v>0.17044799309399999</v>
      </c>
      <c r="O167" s="8">
        <f t="shared" si="48"/>
        <v>0.48148576732300002</v>
      </c>
      <c r="P167" s="8">
        <f t="shared" si="49"/>
        <v>9.1269083575599993E-6</v>
      </c>
      <c r="Q167" s="8">
        <f t="shared" si="50"/>
        <v>0.19731522238400001</v>
      </c>
      <c r="R167" s="8">
        <f t="shared" si="51"/>
        <v>1.2649704312800001</v>
      </c>
      <c r="S167" s="8">
        <f t="shared" si="52"/>
        <v>1.11777137726</v>
      </c>
      <c r="T167" s="8">
        <f t="shared" si="53"/>
        <v>1.24554625448</v>
      </c>
      <c r="W167" s="7" t="s">
        <v>1470</v>
      </c>
      <c r="X167" s="7" t="s">
        <v>252</v>
      </c>
      <c r="Y167" s="8">
        <v>0.12803601548099999</v>
      </c>
      <c r="Z167" s="8">
        <v>2.8915331627199999E-2</v>
      </c>
      <c r="AA167" s="8">
        <v>0.108019084169</v>
      </c>
      <c r="AB167" s="8">
        <v>6.2495991295100001E-2</v>
      </c>
      <c r="AC167" s="8">
        <v>1.9582900209200001E-2</v>
      </c>
      <c r="AD167" s="8">
        <v>3.5692485753700001E-2</v>
      </c>
      <c r="AE167" s="8">
        <v>0.13885327183400001</v>
      </c>
      <c r="AF167" s="8">
        <v>3.9945640746200002E-2</v>
      </c>
      <c r="AG167" s="8">
        <v>6.6747341899599993E-2</v>
      </c>
      <c r="AH167" s="8">
        <v>0.11278542324</v>
      </c>
      <c r="AI167" s="8">
        <v>2.7275386614299998E-2</v>
      </c>
      <c r="AJ167" s="8">
        <v>0.17044799309399999</v>
      </c>
      <c r="AK167" s="8">
        <v>0.48148576732300002</v>
      </c>
      <c r="AL167" s="8">
        <v>9.1269083575599993E-6</v>
      </c>
      <c r="AM167" s="8">
        <v>0.19731522238400001</v>
      </c>
      <c r="AN167" s="8">
        <v>1.2649704312800001</v>
      </c>
      <c r="AO167" s="8">
        <v>1.11777137726</v>
      </c>
      <c r="AP167" s="8">
        <v>1.24554625448</v>
      </c>
      <c r="AS167" s="7">
        <v>321999</v>
      </c>
      <c r="AT167" s="7" t="s">
        <v>252</v>
      </c>
      <c r="AU167" s="8">
        <v>0.12317554206795649</v>
      </c>
      <c r="AV167" s="8">
        <v>3.0230723451667413E-2</v>
      </c>
      <c r="AW167" s="8">
        <v>0.19228846648332421</v>
      </c>
      <c r="AX167" s="8">
        <v>9.5287799086187092E-2</v>
      </c>
      <c r="AY167" s="8">
        <v>3.1347852034726946E-2</v>
      </c>
      <c r="AZ167" s="8">
        <v>0.11839884654004677</v>
      </c>
      <c r="BA167" s="8">
        <v>0.17386811605231767</v>
      </c>
      <c r="BB167" s="8">
        <v>4.9135977942977423E-2</v>
      </c>
      <c r="BC167" s="8">
        <v>0.21727162189127422</v>
      </c>
      <c r="BD167" s="8">
        <v>0.1236510056563032</v>
      </c>
      <c r="BE167" s="8">
        <v>3.1932640693375154E-2</v>
      </c>
      <c r="BF167" s="8">
        <v>0.27268477636780647</v>
      </c>
      <c r="BG167" s="8">
        <v>0.48148576732300064</v>
      </c>
      <c r="BH167" s="8">
        <v>7.8585555229996783E-6</v>
      </c>
      <c r="BI167" s="8">
        <v>0.19731522238400012</v>
      </c>
      <c r="BJ167" s="8">
        <v>1.3456947320029033</v>
      </c>
      <c r="BK167" s="8">
        <v>1.2450344976612899</v>
      </c>
      <c r="BL167" s="8">
        <v>1.4402757158870969</v>
      </c>
    </row>
    <row r="168" spans="1:64" x14ac:dyDescent="0.3">
      <c r="A168" s="7">
        <v>322110</v>
      </c>
      <c r="B168" s="7" t="s">
        <v>253</v>
      </c>
      <c r="C168" s="8">
        <f t="shared" si="36"/>
        <v>2.7184700124838713E-3</v>
      </c>
      <c r="D168" s="8">
        <f t="shared" si="37"/>
        <v>8.1307963890806445E-4</v>
      </c>
      <c r="E168" s="8">
        <f t="shared" si="38"/>
        <v>3.8704834228709679E-3</v>
      </c>
      <c r="F168" s="8">
        <f t="shared" si="39"/>
        <v>9.2962020032096773E-3</v>
      </c>
      <c r="G168" s="8">
        <f t="shared" si="40"/>
        <v>3.5284877227096775E-3</v>
      </c>
      <c r="H168" s="8">
        <f t="shared" si="41"/>
        <v>1.0665560918370967E-2</v>
      </c>
      <c r="I168" s="8">
        <f t="shared" si="42"/>
        <v>9.6787091888225797E-3</v>
      </c>
      <c r="J168" s="8">
        <f t="shared" si="43"/>
        <v>3.551115975967742E-3</v>
      </c>
      <c r="K168" s="8">
        <f t="shared" si="44"/>
        <v>1.1761711902419356E-2</v>
      </c>
      <c r="L168" s="8">
        <f t="shared" si="45"/>
        <v>5.1002625542258062E-3</v>
      </c>
      <c r="M168" s="8">
        <f t="shared" si="46"/>
        <v>1.5907371434903228E-3</v>
      </c>
      <c r="N168" s="8">
        <f t="shared" si="47"/>
        <v>8.9291913782580633E-3</v>
      </c>
      <c r="O168" s="8">
        <f t="shared" si="48"/>
        <v>4.6364889210967746E-3</v>
      </c>
      <c r="P168" s="8">
        <f t="shared" si="49"/>
        <v>1.8292342922419355E-8</v>
      </c>
      <c r="Q168" s="8">
        <f t="shared" si="50"/>
        <v>1.3046511025032257E-3</v>
      </c>
      <c r="R168" s="8">
        <f t="shared" si="51"/>
        <v>1</v>
      </c>
      <c r="S168" s="8">
        <f t="shared" si="52"/>
        <v>3.9619282902419353E-2</v>
      </c>
      <c r="T168" s="8">
        <f t="shared" si="53"/>
        <v>4.1120569325322577E-2</v>
      </c>
      <c r="W168" s="7" t="s">
        <v>1471</v>
      </c>
      <c r="X168" s="7" t="s">
        <v>253</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1</v>
      </c>
      <c r="AO168" s="8">
        <v>0</v>
      </c>
      <c r="AP168" s="8">
        <v>0</v>
      </c>
      <c r="AS168" s="7">
        <v>322110</v>
      </c>
      <c r="AT168" s="7" t="s">
        <v>253</v>
      </c>
      <c r="AU168" s="8">
        <v>2.7184700124838713E-3</v>
      </c>
      <c r="AV168" s="8">
        <v>8.1307963890806445E-4</v>
      </c>
      <c r="AW168" s="8">
        <v>3.8704834228709679E-3</v>
      </c>
      <c r="AX168" s="8">
        <v>9.2962020032096773E-3</v>
      </c>
      <c r="AY168" s="8">
        <v>3.5284877227096775E-3</v>
      </c>
      <c r="AZ168" s="8">
        <v>1.0665560918370967E-2</v>
      </c>
      <c r="BA168" s="8">
        <v>9.6787091888225797E-3</v>
      </c>
      <c r="BB168" s="8">
        <v>3.551115975967742E-3</v>
      </c>
      <c r="BC168" s="8">
        <v>1.1761711902419356E-2</v>
      </c>
      <c r="BD168" s="8">
        <v>5.1002625542258062E-3</v>
      </c>
      <c r="BE168" s="8">
        <v>1.5907371434903228E-3</v>
      </c>
      <c r="BF168" s="8">
        <v>8.9291913782580633E-3</v>
      </c>
      <c r="BG168" s="8">
        <v>4.6364889210967746E-3</v>
      </c>
      <c r="BH168" s="8">
        <v>1.8292342922419355E-8</v>
      </c>
      <c r="BI168" s="8">
        <v>1.3046511025032257E-3</v>
      </c>
      <c r="BJ168" s="8">
        <v>1.0074020330741935</v>
      </c>
      <c r="BK168" s="8">
        <v>3.9619282902419353E-2</v>
      </c>
      <c r="BL168" s="8">
        <v>4.1120569325322577E-2</v>
      </c>
    </row>
    <row r="169" spans="1:64" x14ac:dyDescent="0.3">
      <c r="A169" s="7">
        <v>322120</v>
      </c>
      <c r="B169" s="7" t="s">
        <v>1207</v>
      </c>
      <c r="C169" s="8">
        <f t="shared" si="36"/>
        <v>3.642455521907096E-2</v>
      </c>
      <c r="D169" s="8">
        <f t="shared" si="37"/>
        <v>7.5798271492467728E-3</v>
      </c>
      <c r="E169" s="8">
        <f t="shared" si="38"/>
        <v>4.6398690484712901E-2</v>
      </c>
      <c r="F169" s="8">
        <f t="shared" si="39"/>
        <v>0.12111602637262904</v>
      </c>
      <c r="G169" s="8">
        <f t="shared" si="40"/>
        <v>3.5805969769032261E-2</v>
      </c>
      <c r="H169" s="8">
        <f t="shared" si="41"/>
        <v>0.11357705792056452</v>
      </c>
      <c r="I169" s="8">
        <f t="shared" si="42"/>
        <v>7.824175864516128E-2</v>
      </c>
      <c r="J169" s="8">
        <f t="shared" si="43"/>
        <v>2.0993598764690324E-2</v>
      </c>
      <c r="K169" s="8">
        <f t="shared" si="44"/>
        <v>8.2174220083241933E-2</v>
      </c>
      <c r="L169" s="8">
        <f t="shared" si="45"/>
        <v>4.8288564256354839E-2</v>
      </c>
      <c r="M169" s="8">
        <f t="shared" si="46"/>
        <v>1.1142792411851614E-2</v>
      </c>
      <c r="N169" s="8">
        <f t="shared" si="47"/>
        <v>8.2177198629403217E-2</v>
      </c>
      <c r="O169" s="8">
        <f t="shared" si="48"/>
        <v>9.8601484926709657E-2</v>
      </c>
      <c r="P169" s="8">
        <f t="shared" si="49"/>
        <v>4.5371363013869348E-7</v>
      </c>
      <c r="Q169" s="8">
        <f t="shared" si="50"/>
        <v>3.3264144802580643E-2</v>
      </c>
      <c r="R169" s="8">
        <f t="shared" si="51"/>
        <v>1</v>
      </c>
      <c r="S169" s="8">
        <f t="shared" si="52"/>
        <v>0.52856357019096778</v>
      </c>
      <c r="T169" s="8">
        <f t="shared" si="53"/>
        <v>0.43947409362225803</v>
      </c>
      <c r="W169" s="7" t="s">
        <v>1472</v>
      </c>
      <c r="X169" s="7" t="s">
        <v>1207</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1</v>
      </c>
      <c r="AO169" s="8">
        <v>0</v>
      </c>
      <c r="AP169" s="8">
        <v>0</v>
      </c>
      <c r="AS169" s="7">
        <v>322120</v>
      </c>
      <c r="AT169" s="7" t="s">
        <v>1207</v>
      </c>
      <c r="AU169" s="8">
        <v>3.642455521907096E-2</v>
      </c>
      <c r="AV169" s="8">
        <v>7.5798271492467728E-3</v>
      </c>
      <c r="AW169" s="8">
        <v>4.6398690484712901E-2</v>
      </c>
      <c r="AX169" s="8">
        <v>0.12111602637262904</v>
      </c>
      <c r="AY169" s="8">
        <v>3.5805969769032261E-2</v>
      </c>
      <c r="AZ169" s="8">
        <v>0.11357705792056452</v>
      </c>
      <c r="BA169" s="8">
        <v>7.824175864516128E-2</v>
      </c>
      <c r="BB169" s="8">
        <v>2.0993598764690324E-2</v>
      </c>
      <c r="BC169" s="8">
        <v>8.2174220083241933E-2</v>
      </c>
      <c r="BD169" s="8">
        <v>4.8288564256354839E-2</v>
      </c>
      <c r="BE169" s="8">
        <v>1.1142792411851614E-2</v>
      </c>
      <c r="BF169" s="8">
        <v>8.2177198629403217E-2</v>
      </c>
      <c r="BG169" s="8">
        <v>9.8601484926709657E-2</v>
      </c>
      <c r="BH169" s="8">
        <v>4.5371363013869348E-7</v>
      </c>
      <c r="BI169" s="8">
        <v>3.3264144802580643E-2</v>
      </c>
      <c r="BJ169" s="8">
        <v>1.0904030728533869</v>
      </c>
      <c r="BK169" s="8">
        <v>0.52856357019096778</v>
      </c>
      <c r="BL169" s="8">
        <v>0.43947409362225803</v>
      </c>
    </row>
    <row r="170" spans="1:64" x14ac:dyDescent="0.3">
      <c r="A170" s="7">
        <v>322130</v>
      </c>
      <c r="B170" s="7" t="s">
        <v>254</v>
      </c>
      <c r="C170" s="8">
        <f t="shared" si="36"/>
        <v>1.0135290144241934E-2</v>
      </c>
      <c r="D170" s="8">
        <f t="shared" si="37"/>
        <v>2.284782899495161E-3</v>
      </c>
      <c r="E170" s="8">
        <f t="shared" si="38"/>
        <v>1.1265861078306452E-2</v>
      </c>
      <c r="F170" s="8">
        <f t="shared" si="39"/>
        <v>6.8629670103887097E-2</v>
      </c>
      <c r="G170" s="8">
        <f t="shared" si="40"/>
        <v>2.0368343730177416E-2</v>
      </c>
      <c r="H170" s="8">
        <f t="shared" si="41"/>
        <v>6.0400505711467739E-2</v>
      </c>
      <c r="I170" s="8">
        <f t="shared" si="42"/>
        <v>3.5780270140403227E-2</v>
      </c>
      <c r="J170" s="8">
        <f t="shared" si="43"/>
        <v>9.5436735180516145E-3</v>
      </c>
      <c r="K170" s="8">
        <f t="shared" si="44"/>
        <v>3.1324775965790322E-2</v>
      </c>
      <c r="L170" s="8">
        <f t="shared" si="45"/>
        <v>1.6278129465951613E-2</v>
      </c>
      <c r="M170" s="8">
        <f t="shared" si="46"/>
        <v>3.8066154543548386E-3</v>
      </c>
      <c r="N170" s="8">
        <f t="shared" si="47"/>
        <v>2.3475656652338712E-2</v>
      </c>
      <c r="O170" s="8">
        <f t="shared" si="48"/>
        <v>2.098408557851613E-2</v>
      </c>
      <c r="P170" s="8">
        <f t="shared" si="49"/>
        <v>4.5824967525435483E-8</v>
      </c>
      <c r="Q170" s="8">
        <f t="shared" si="50"/>
        <v>5.106320818354838E-3</v>
      </c>
      <c r="R170" s="8">
        <f t="shared" si="51"/>
        <v>1</v>
      </c>
      <c r="S170" s="8">
        <f t="shared" si="52"/>
        <v>0.2139146485780645</v>
      </c>
      <c r="T170" s="8">
        <f t="shared" si="53"/>
        <v>0.14116484865661291</v>
      </c>
      <c r="W170" s="7" t="s">
        <v>1473</v>
      </c>
      <c r="X170" s="7" t="s">
        <v>254</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1</v>
      </c>
      <c r="AO170" s="8">
        <v>0</v>
      </c>
      <c r="AP170" s="8">
        <v>0</v>
      </c>
      <c r="AS170" s="7">
        <v>322130</v>
      </c>
      <c r="AT170" s="7" t="s">
        <v>254</v>
      </c>
      <c r="AU170" s="8">
        <v>1.0135290144241934E-2</v>
      </c>
      <c r="AV170" s="8">
        <v>2.284782899495161E-3</v>
      </c>
      <c r="AW170" s="8">
        <v>1.1265861078306452E-2</v>
      </c>
      <c r="AX170" s="8">
        <v>6.8629670103887097E-2</v>
      </c>
      <c r="AY170" s="8">
        <v>2.0368343730177416E-2</v>
      </c>
      <c r="AZ170" s="8">
        <v>6.0400505711467739E-2</v>
      </c>
      <c r="BA170" s="8">
        <v>3.5780270140403227E-2</v>
      </c>
      <c r="BB170" s="8">
        <v>9.5436735180516145E-3</v>
      </c>
      <c r="BC170" s="8">
        <v>3.1324775965790322E-2</v>
      </c>
      <c r="BD170" s="8">
        <v>1.6278129465951613E-2</v>
      </c>
      <c r="BE170" s="8">
        <v>3.8066154543548386E-3</v>
      </c>
      <c r="BF170" s="8">
        <v>2.3475656652338712E-2</v>
      </c>
      <c r="BG170" s="8">
        <v>2.098408557851613E-2</v>
      </c>
      <c r="BH170" s="8">
        <v>4.5824967525435483E-8</v>
      </c>
      <c r="BI170" s="8">
        <v>5.106320818354838E-3</v>
      </c>
      <c r="BJ170" s="8">
        <v>1.0236859341220967</v>
      </c>
      <c r="BK170" s="8">
        <v>0.2139146485780645</v>
      </c>
      <c r="BL170" s="8">
        <v>0.14116484865661291</v>
      </c>
    </row>
    <row r="171" spans="1:64" x14ac:dyDescent="0.3">
      <c r="A171" s="7">
        <v>322211</v>
      </c>
      <c r="B171" s="7" t="s">
        <v>255</v>
      </c>
      <c r="C171" s="8">
        <f t="shared" si="36"/>
        <v>6.3645448871122584E-2</v>
      </c>
      <c r="D171" s="8">
        <f t="shared" si="37"/>
        <v>1.569727547109516E-2</v>
      </c>
      <c r="E171" s="8">
        <f t="shared" si="38"/>
        <v>5.8611466856329043E-2</v>
      </c>
      <c r="F171" s="8">
        <f t="shared" si="39"/>
        <v>0.12725169776379033</v>
      </c>
      <c r="G171" s="8">
        <f t="shared" si="40"/>
        <v>4.6022205653256452E-2</v>
      </c>
      <c r="H171" s="8">
        <f t="shared" si="41"/>
        <v>0.13735034543346772</v>
      </c>
      <c r="I171" s="8">
        <f t="shared" si="42"/>
        <v>9.4490734397854839E-2</v>
      </c>
      <c r="J171" s="8">
        <f t="shared" si="43"/>
        <v>3.0651402585053226E-2</v>
      </c>
      <c r="K171" s="8">
        <f t="shared" si="44"/>
        <v>9.7934297379500032E-2</v>
      </c>
      <c r="L171" s="8">
        <f t="shared" si="45"/>
        <v>0.1138106331877258</v>
      </c>
      <c r="M171" s="8">
        <f t="shared" si="46"/>
        <v>3.0809485137166127E-2</v>
      </c>
      <c r="N171" s="8">
        <f t="shared" si="47"/>
        <v>0.12850552412495161</v>
      </c>
      <c r="O171" s="8">
        <f t="shared" si="48"/>
        <v>0.11445765544153229</v>
      </c>
      <c r="P171" s="8">
        <f t="shared" si="49"/>
        <v>9.2996026826395163E-7</v>
      </c>
      <c r="Q171" s="8">
        <f t="shared" si="50"/>
        <v>7.0528595781048364E-2</v>
      </c>
      <c r="R171" s="8">
        <f t="shared" si="51"/>
        <v>1</v>
      </c>
      <c r="S171" s="8">
        <f t="shared" si="52"/>
        <v>0.71385005530209689</v>
      </c>
      <c r="T171" s="8">
        <f t="shared" si="53"/>
        <v>0.62630224081354824</v>
      </c>
      <c r="W171" s="7" t="s">
        <v>1474</v>
      </c>
      <c r="X171" s="7" t="s">
        <v>255</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1</v>
      </c>
      <c r="AO171" s="8">
        <v>0</v>
      </c>
      <c r="AP171" s="8">
        <v>0</v>
      </c>
      <c r="AS171" s="7">
        <v>322211</v>
      </c>
      <c r="AT171" s="7" t="s">
        <v>255</v>
      </c>
      <c r="AU171" s="8">
        <v>6.3645448871122584E-2</v>
      </c>
      <c r="AV171" s="8">
        <v>1.569727547109516E-2</v>
      </c>
      <c r="AW171" s="8">
        <v>5.8611466856329043E-2</v>
      </c>
      <c r="AX171" s="8">
        <v>0.12725169776379033</v>
      </c>
      <c r="AY171" s="8">
        <v>4.6022205653256452E-2</v>
      </c>
      <c r="AZ171" s="8">
        <v>0.13735034543346772</v>
      </c>
      <c r="BA171" s="8">
        <v>9.4490734397854839E-2</v>
      </c>
      <c r="BB171" s="8">
        <v>3.0651402585053226E-2</v>
      </c>
      <c r="BC171" s="8">
        <v>9.7934297379500032E-2</v>
      </c>
      <c r="BD171" s="8">
        <v>0.1138106331877258</v>
      </c>
      <c r="BE171" s="8">
        <v>3.0809485137166127E-2</v>
      </c>
      <c r="BF171" s="8">
        <v>0.12850552412495161</v>
      </c>
      <c r="BG171" s="8">
        <v>0.11445765544153229</v>
      </c>
      <c r="BH171" s="8">
        <v>9.2996026826395163E-7</v>
      </c>
      <c r="BI171" s="8">
        <v>7.0528595781048364E-2</v>
      </c>
      <c r="BJ171" s="8">
        <v>1.1379541911982258</v>
      </c>
      <c r="BK171" s="8">
        <v>0.71385005530209689</v>
      </c>
      <c r="BL171" s="8">
        <v>0.62630224081354824</v>
      </c>
    </row>
    <row r="172" spans="1:64" x14ac:dyDescent="0.3">
      <c r="A172" s="7">
        <v>322212</v>
      </c>
      <c r="B172" s="7" t="s">
        <v>256</v>
      </c>
      <c r="C172" s="8">
        <f t="shared" si="36"/>
        <v>3.5052881468541942E-2</v>
      </c>
      <c r="D172" s="8">
        <f t="shared" si="37"/>
        <v>8.7805418462612913E-3</v>
      </c>
      <c r="E172" s="8">
        <f t="shared" si="38"/>
        <v>3.5070566909199997E-2</v>
      </c>
      <c r="F172" s="8">
        <f t="shared" si="39"/>
        <v>6.7838813665096767E-2</v>
      </c>
      <c r="G172" s="8">
        <f t="shared" si="40"/>
        <v>2.6234841919227418E-2</v>
      </c>
      <c r="H172" s="8">
        <f t="shared" si="41"/>
        <v>8.3872026087129029E-2</v>
      </c>
      <c r="I172" s="8">
        <f t="shared" si="42"/>
        <v>5.2413038752709688E-2</v>
      </c>
      <c r="J172" s="8">
        <f t="shared" si="43"/>
        <v>1.7351221180679031E-2</v>
      </c>
      <c r="K172" s="8">
        <f t="shared" si="44"/>
        <v>5.960591753202741E-2</v>
      </c>
      <c r="L172" s="8">
        <f t="shared" si="45"/>
        <v>6.290892948259677E-2</v>
      </c>
      <c r="M172" s="8">
        <f t="shared" si="46"/>
        <v>1.7334098749391937E-2</v>
      </c>
      <c r="N172" s="8">
        <f t="shared" si="47"/>
        <v>7.6435742461806441E-2</v>
      </c>
      <c r="O172" s="8">
        <f t="shared" si="48"/>
        <v>6.4013787730290303E-2</v>
      </c>
      <c r="P172" s="8">
        <f t="shared" si="49"/>
        <v>5.5048126162693552E-7</v>
      </c>
      <c r="Q172" s="8">
        <f t="shared" si="50"/>
        <v>3.9674794569967753E-2</v>
      </c>
      <c r="R172" s="8">
        <f t="shared" si="51"/>
        <v>1</v>
      </c>
      <c r="S172" s="8">
        <f t="shared" si="52"/>
        <v>0.40375213328435483</v>
      </c>
      <c r="T172" s="8">
        <f t="shared" si="53"/>
        <v>0.35517662907822584</v>
      </c>
      <c r="W172" s="7" t="s">
        <v>1475</v>
      </c>
      <c r="X172" s="7" t="s">
        <v>256</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1</v>
      </c>
      <c r="AO172" s="8">
        <v>0</v>
      </c>
      <c r="AP172" s="8">
        <v>0</v>
      </c>
      <c r="AS172" s="7">
        <v>322212</v>
      </c>
      <c r="AT172" s="7" t="s">
        <v>256</v>
      </c>
      <c r="AU172" s="8">
        <v>3.5052881468541942E-2</v>
      </c>
      <c r="AV172" s="8">
        <v>8.7805418462612913E-3</v>
      </c>
      <c r="AW172" s="8">
        <v>3.5070566909199997E-2</v>
      </c>
      <c r="AX172" s="8">
        <v>6.7838813665096767E-2</v>
      </c>
      <c r="AY172" s="8">
        <v>2.6234841919227418E-2</v>
      </c>
      <c r="AZ172" s="8">
        <v>8.3872026087129029E-2</v>
      </c>
      <c r="BA172" s="8">
        <v>5.2413038752709688E-2</v>
      </c>
      <c r="BB172" s="8">
        <v>1.7351221180679031E-2</v>
      </c>
      <c r="BC172" s="8">
        <v>5.960591753202741E-2</v>
      </c>
      <c r="BD172" s="8">
        <v>6.290892948259677E-2</v>
      </c>
      <c r="BE172" s="8">
        <v>1.7334098749391937E-2</v>
      </c>
      <c r="BF172" s="8">
        <v>7.6435742461806441E-2</v>
      </c>
      <c r="BG172" s="8">
        <v>6.4013787730290303E-2</v>
      </c>
      <c r="BH172" s="8">
        <v>5.5048126162693552E-7</v>
      </c>
      <c r="BI172" s="8">
        <v>3.9674794569967753E-2</v>
      </c>
      <c r="BJ172" s="8">
        <v>1.0789039902241933</v>
      </c>
      <c r="BK172" s="8">
        <v>0.40375213328435483</v>
      </c>
      <c r="BL172" s="8">
        <v>0.35517662907822584</v>
      </c>
    </row>
    <row r="173" spans="1:64" x14ac:dyDescent="0.3">
      <c r="A173" s="7">
        <v>322219</v>
      </c>
      <c r="B173" s="7" t="s">
        <v>257</v>
      </c>
      <c r="C173" s="8">
        <f t="shared" si="36"/>
        <v>7.2907766286699996E-2</v>
      </c>
      <c r="D173" s="8">
        <f t="shared" si="37"/>
        <v>8.2828403214600006E-3</v>
      </c>
      <c r="E173" s="8">
        <f t="shared" si="38"/>
        <v>4.8672757671000003E-2</v>
      </c>
      <c r="F173" s="8">
        <f t="shared" si="39"/>
        <v>0.14937420650899999</v>
      </c>
      <c r="G173" s="8">
        <f t="shared" si="40"/>
        <v>2.3418084923500001E-2</v>
      </c>
      <c r="H173" s="8">
        <f t="shared" si="41"/>
        <v>7.1855171712300006E-2</v>
      </c>
      <c r="I173" s="8">
        <f t="shared" si="42"/>
        <v>0.125780393785</v>
      </c>
      <c r="J173" s="8">
        <f t="shared" si="43"/>
        <v>1.5120523796999999E-2</v>
      </c>
      <c r="K173" s="8">
        <f t="shared" si="44"/>
        <v>4.8582008578700001E-2</v>
      </c>
      <c r="L173" s="8">
        <f t="shared" si="45"/>
        <v>0.13419582680799999</v>
      </c>
      <c r="M173" s="8">
        <f t="shared" si="46"/>
        <v>1.6415479110700001E-2</v>
      </c>
      <c r="N173" s="8">
        <f t="shared" si="47"/>
        <v>0.122695906689</v>
      </c>
      <c r="O173" s="8">
        <f t="shared" si="48"/>
        <v>0.28348837604999999</v>
      </c>
      <c r="P173" s="8">
        <f t="shared" si="49"/>
        <v>2.8608538734899999E-6</v>
      </c>
      <c r="Q173" s="8">
        <f t="shared" si="50"/>
        <v>0.17321673934500001</v>
      </c>
      <c r="R173" s="8">
        <f t="shared" si="51"/>
        <v>1.12986336428</v>
      </c>
      <c r="S173" s="8">
        <f t="shared" si="52"/>
        <v>1.24464746315</v>
      </c>
      <c r="T173" s="8">
        <f t="shared" si="53"/>
        <v>1.18948292616</v>
      </c>
      <c r="W173" s="7" t="s">
        <v>1476</v>
      </c>
      <c r="X173" s="7" t="s">
        <v>257</v>
      </c>
      <c r="Y173" s="8">
        <v>7.2907766286699996E-2</v>
      </c>
      <c r="Z173" s="8">
        <v>8.2828403214600006E-3</v>
      </c>
      <c r="AA173" s="8">
        <v>4.8672757671000003E-2</v>
      </c>
      <c r="AB173" s="8">
        <v>0.14937420650899999</v>
      </c>
      <c r="AC173" s="8">
        <v>2.3418084923500001E-2</v>
      </c>
      <c r="AD173" s="8">
        <v>7.1855171712300006E-2</v>
      </c>
      <c r="AE173" s="8">
        <v>0.125780393785</v>
      </c>
      <c r="AF173" s="8">
        <v>1.5120523796999999E-2</v>
      </c>
      <c r="AG173" s="8">
        <v>4.8582008578700001E-2</v>
      </c>
      <c r="AH173" s="8">
        <v>0.13419582680799999</v>
      </c>
      <c r="AI173" s="8">
        <v>1.6415479110700001E-2</v>
      </c>
      <c r="AJ173" s="8">
        <v>0.122695906689</v>
      </c>
      <c r="AK173" s="8">
        <v>0.28348837604999999</v>
      </c>
      <c r="AL173" s="8">
        <v>2.8608538734899999E-6</v>
      </c>
      <c r="AM173" s="8">
        <v>0.17321673934500001</v>
      </c>
      <c r="AN173" s="8">
        <v>1.12986336428</v>
      </c>
      <c r="AO173" s="8">
        <v>1.24464746315</v>
      </c>
      <c r="AP173" s="8">
        <v>1.18948292616</v>
      </c>
      <c r="AS173" s="7">
        <v>322219</v>
      </c>
      <c r="AT173" s="7" t="s">
        <v>257</v>
      </c>
      <c r="AU173" s="8">
        <v>3.5338799037637092E-2</v>
      </c>
      <c r="AV173" s="8">
        <v>8.0950637065719359E-3</v>
      </c>
      <c r="AW173" s="8">
        <v>3.1764470805196773E-2</v>
      </c>
      <c r="AX173" s="8">
        <v>4.850996937750645E-2</v>
      </c>
      <c r="AY173" s="8">
        <v>1.8058553405845161E-2</v>
      </c>
      <c r="AZ173" s="8">
        <v>5.7797282985943547E-2</v>
      </c>
      <c r="BA173" s="8">
        <v>4.8868298593499997E-2</v>
      </c>
      <c r="BB173" s="8">
        <v>1.5438472386774196E-2</v>
      </c>
      <c r="BC173" s="8">
        <v>5.1676059259962909E-2</v>
      </c>
      <c r="BD173" s="8">
        <v>6.1135807059596772E-2</v>
      </c>
      <c r="BE173" s="8">
        <v>1.5724957934819355E-2</v>
      </c>
      <c r="BF173" s="8">
        <v>7.0555396636193535E-2</v>
      </c>
      <c r="BG173" s="8">
        <v>5.9441111107258082E-2</v>
      </c>
      <c r="BH173" s="8">
        <v>7.596917444453547E-7</v>
      </c>
      <c r="BI173" s="8">
        <v>3.6319638894919348E-2</v>
      </c>
      <c r="BJ173" s="8">
        <v>1.0751983335495159</v>
      </c>
      <c r="BK173" s="8">
        <v>0.33404322512435475</v>
      </c>
      <c r="BL173" s="8">
        <v>0.32566024959500001</v>
      </c>
    </row>
    <row r="174" spans="1:64" x14ac:dyDescent="0.3">
      <c r="A174" s="7">
        <v>322220</v>
      </c>
      <c r="B174" s="7" t="s">
        <v>258</v>
      </c>
      <c r="C174" s="8">
        <f t="shared" si="36"/>
        <v>6.1220243752849998E-2</v>
      </c>
      <c r="D174" s="8">
        <f t="shared" si="37"/>
        <v>1.4537919164208711E-2</v>
      </c>
      <c r="E174" s="8">
        <f t="shared" si="38"/>
        <v>8.4950836294054852E-2</v>
      </c>
      <c r="F174" s="8">
        <f t="shared" si="39"/>
        <v>7.6087392039535476E-2</v>
      </c>
      <c r="G174" s="8">
        <f t="shared" si="40"/>
        <v>2.6908128201841453E-2</v>
      </c>
      <c r="H174" s="8">
        <f t="shared" si="41"/>
        <v>0.10670798985870163</v>
      </c>
      <c r="I174" s="8">
        <f t="shared" si="42"/>
        <v>9.0513233179612906E-2</v>
      </c>
      <c r="J174" s="8">
        <f t="shared" si="43"/>
        <v>2.6562475126040316E-2</v>
      </c>
      <c r="K174" s="8">
        <f t="shared" si="44"/>
        <v>0.11827657770189193</v>
      </c>
      <c r="L174" s="8">
        <f t="shared" si="45"/>
        <v>8.3719118506232232E-2</v>
      </c>
      <c r="M174" s="8">
        <f t="shared" si="46"/>
        <v>2.15466953920379E-2</v>
      </c>
      <c r="N174" s="8">
        <f t="shared" si="47"/>
        <v>0.14957728487653224</v>
      </c>
      <c r="O174" s="8">
        <f t="shared" si="48"/>
        <v>0.19732082863350006</v>
      </c>
      <c r="P174" s="8">
        <f t="shared" si="49"/>
        <v>2.7070528633037093E-6</v>
      </c>
      <c r="Q174" s="8">
        <f t="shared" si="50"/>
        <v>9.8282760977854766E-2</v>
      </c>
      <c r="R174" s="8">
        <f t="shared" si="51"/>
        <v>1</v>
      </c>
      <c r="S174" s="8">
        <f t="shared" si="52"/>
        <v>0.74196157461645162</v>
      </c>
      <c r="T174" s="8">
        <f t="shared" si="53"/>
        <v>0.76761035052403215</v>
      </c>
      <c r="W174" s="7" t="s">
        <v>1477</v>
      </c>
      <c r="X174" s="7" t="s">
        <v>258</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1</v>
      </c>
      <c r="AO174" s="8">
        <v>0</v>
      </c>
      <c r="AP174" s="8">
        <v>0</v>
      </c>
      <c r="AS174" s="7">
        <v>322220</v>
      </c>
      <c r="AT174" s="7" t="s">
        <v>258</v>
      </c>
      <c r="AU174" s="8">
        <v>6.1220243752849998E-2</v>
      </c>
      <c r="AV174" s="8">
        <v>1.4537919164208711E-2</v>
      </c>
      <c r="AW174" s="8">
        <v>8.4950836294054852E-2</v>
      </c>
      <c r="AX174" s="8">
        <v>7.6087392039535476E-2</v>
      </c>
      <c r="AY174" s="8">
        <v>2.6908128201841453E-2</v>
      </c>
      <c r="AZ174" s="8">
        <v>0.10670798985870163</v>
      </c>
      <c r="BA174" s="8">
        <v>9.0513233179612906E-2</v>
      </c>
      <c r="BB174" s="8">
        <v>2.6562475126040316E-2</v>
      </c>
      <c r="BC174" s="8">
        <v>0.11827657770189193</v>
      </c>
      <c r="BD174" s="8">
        <v>8.3719118506232232E-2</v>
      </c>
      <c r="BE174" s="8">
        <v>2.15466953920379E-2</v>
      </c>
      <c r="BF174" s="8">
        <v>0.14957728487653224</v>
      </c>
      <c r="BG174" s="8">
        <v>0.19732082863350006</v>
      </c>
      <c r="BH174" s="8">
        <v>2.7070528633037093E-6</v>
      </c>
      <c r="BI174" s="8">
        <v>9.8282760977854766E-2</v>
      </c>
      <c r="BJ174" s="8">
        <v>1.1607089992111292</v>
      </c>
      <c r="BK174" s="8">
        <v>0.74196157461645162</v>
      </c>
      <c r="BL174" s="8">
        <v>0.76761035052403215</v>
      </c>
    </row>
    <row r="175" spans="1:64" x14ac:dyDescent="0.3">
      <c r="A175" s="7">
        <v>322230</v>
      </c>
      <c r="B175" s="7" t="s">
        <v>259</v>
      </c>
      <c r="C175" s="8">
        <f t="shared" si="36"/>
        <v>5.2578025201119358E-2</v>
      </c>
      <c r="D175" s="8">
        <f t="shared" si="37"/>
        <v>1.4234097111851614E-2</v>
      </c>
      <c r="E175" s="8">
        <f t="shared" si="38"/>
        <v>4.9701883618741935E-2</v>
      </c>
      <c r="F175" s="8">
        <f t="shared" si="39"/>
        <v>6.7264196268146781E-2</v>
      </c>
      <c r="G175" s="8">
        <f t="shared" si="40"/>
        <v>2.3498103130930651E-2</v>
      </c>
      <c r="H175" s="8">
        <f t="shared" si="41"/>
        <v>6.6320020613032271E-2</v>
      </c>
      <c r="I175" s="8">
        <f t="shared" si="42"/>
        <v>8.0200438805290319E-2</v>
      </c>
      <c r="J175" s="8">
        <f t="shared" si="43"/>
        <v>2.4420485419435489E-2</v>
      </c>
      <c r="K175" s="8">
        <f t="shared" si="44"/>
        <v>7.1697843231683878E-2</v>
      </c>
      <c r="L175" s="8">
        <f t="shared" si="45"/>
        <v>8.4045161910564506E-2</v>
      </c>
      <c r="M175" s="8">
        <f t="shared" si="46"/>
        <v>2.3996920242803223E-2</v>
      </c>
      <c r="N175" s="8">
        <f t="shared" si="47"/>
        <v>9.6125101918032238E-2</v>
      </c>
      <c r="O175" s="8">
        <f t="shared" si="48"/>
        <v>9.9738026964596729E-2</v>
      </c>
      <c r="P175" s="8">
        <f t="shared" si="49"/>
        <v>1.3060519610375805E-6</v>
      </c>
      <c r="Q175" s="8">
        <f t="shared" si="50"/>
        <v>6.0808505880467753E-2</v>
      </c>
      <c r="R175" s="8">
        <f t="shared" si="51"/>
        <v>1</v>
      </c>
      <c r="S175" s="8">
        <f t="shared" si="52"/>
        <v>0.46353393291532263</v>
      </c>
      <c r="T175" s="8">
        <f t="shared" si="53"/>
        <v>0.48277038035999997</v>
      </c>
      <c r="W175" s="7" t="s">
        <v>1478</v>
      </c>
      <c r="X175" s="7" t="s">
        <v>259</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1</v>
      </c>
      <c r="AO175" s="8">
        <v>0</v>
      </c>
      <c r="AP175" s="8">
        <v>0</v>
      </c>
      <c r="AS175" s="7">
        <v>322230</v>
      </c>
      <c r="AT175" s="7" t="s">
        <v>259</v>
      </c>
      <c r="AU175" s="8">
        <v>5.2578025201119358E-2</v>
      </c>
      <c r="AV175" s="8">
        <v>1.4234097111851614E-2</v>
      </c>
      <c r="AW175" s="8">
        <v>4.9701883618741935E-2</v>
      </c>
      <c r="AX175" s="8">
        <v>6.7264196268146781E-2</v>
      </c>
      <c r="AY175" s="8">
        <v>2.3498103130930651E-2</v>
      </c>
      <c r="AZ175" s="8">
        <v>6.6320020613032271E-2</v>
      </c>
      <c r="BA175" s="8">
        <v>8.0200438805290319E-2</v>
      </c>
      <c r="BB175" s="8">
        <v>2.4420485419435489E-2</v>
      </c>
      <c r="BC175" s="8">
        <v>7.1697843231683878E-2</v>
      </c>
      <c r="BD175" s="8">
        <v>8.4045161910564506E-2</v>
      </c>
      <c r="BE175" s="8">
        <v>2.3996920242803223E-2</v>
      </c>
      <c r="BF175" s="8">
        <v>9.6125101918032238E-2</v>
      </c>
      <c r="BG175" s="8">
        <v>9.9738026964596729E-2</v>
      </c>
      <c r="BH175" s="8">
        <v>1.3060519610375805E-6</v>
      </c>
      <c r="BI175" s="8">
        <v>6.0808505880467753E-2</v>
      </c>
      <c r="BJ175" s="8">
        <v>1.1165140059319356</v>
      </c>
      <c r="BK175" s="8">
        <v>0.46353393291532263</v>
      </c>
      <c r="BL175" s="8">
        <v>0.48277038035999997</v>
      </c>
    </row>
    <row r="176" spans="1:64" x14ac:dyDescent="0.3">
      <c r="A176" s="7">
        <v>322291</v>
      </c>
      <c r="B176" s="7" t="s">
        <v>260</v>
      </c>
      <c r="C176" s="8">
        <f t="shared" si="36"/>
        <v>1.311226602768871E-2</v>
      </c>
      <c r="D176" s="8">
        <f t="shared" si="37"/>
        <v>3.4240371540500002E-3</v>
      </c>
      <c r="E176" s="8">
        <f t="shared" si="38"/>
        <v>2.4973637265887094E-2</v>
      </c>
      <c r="F176" s="8">
        <f t="shared" si="39"/>
        <v>1.8470254519258066E-2</v>
      </c>
      <c r="G176" s="8">
        <f t="shared" si="40"/>
        <v>6.4213983213016138E-3</v>
      </c>
      <c r="H176" s="8">
        <f t="shared" si="41"/>
        <v>3.0539676956983876E-2</v>
      </c>
      <c r="I176" s="8">
        <f t="shared" si="42"/>
        <v>2.0052975421903225E-2</v>
      </c>
      <c r="J176" s="8">
        <f t="shared" si="43"/>
        <v>6.231185640785483E-3</v>
      </c>
      <c r="K176" s="8">
        <f t="shared" si="44"/>
        <v>3.3151459224609672E-2</v>
      </c>
      <c r="L176" s="8">
        <f t="shared" si="45"/>
        <v>1.5187628524151613E-2</v>
      </c>
      <c r="M176" s="8">
        <f t="shared" si="46"/>
        <v>4.1275658592790322E-3</v>
      </c>
      <c r="N176" s="8">
        <f t="shared" si="47"/>
        <v>3.6574504369193551E-2</v>
      </c>
      <c r="O176" s="8">
        <f t="shared" si="48"/>
        <v>4.385083260280645E-2</v>
      </c>
      <c r="P176" s="8">
        <f t="shared" si="49"/>
        <v>2.9029965662999999E-7</v>
      </c>
      <c r="Q176" s="8">
        <f t="shared" si="50"/>
        <v>1.788847850835484E-2</v>
      </c>
      <c r="R176" s="8">
        <f t="shared" si="51"/>
        <v>1</v>
      </c>
      <c r="S176" s="8">
        <f t="shared" si="52"/>
        <v>0.15220552334596776</v>
      </c>
      <c r="T176" s="8">
        <f t="shared" si="53"/>
        <v>0.15620981383564519</v>
      </c>
      <c r="W176" s="7" t="s">
        <v>1479</v>
      </c>
      <c r="X176" s="7" t="s">
        <v>260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1</v>
      </c>
      <c r="AO176" s="8">
        <v>0</v>
      </c>
      <c r="AP176" s="8">
        <v>0</v>
      </c>
      <c r="AS176" s="7">
        <v>322291</v>
      </c>
      <c r="AT176" s="7" t="s">
        <v>260</v>
      </c>
      <c r="AU176" s="8">
        <v>1.311226602768871E-2</v>
      </c>
      <c r="AV176" s="8">
        <v>3.4240371540500002E-3</v>
      </c>
      <c r="AW176" s="8">
        <v>2.4973637265887094E-2</v>
      </c>
      <c r="AX176" s="8">
        <v>1.8470254519258066E-2</v>
      </c>
      <c r="AY176" s="8">
        <v>6.4213983213016138E-3</v>
      </c>
      <c r="AZ176" s="8">
        <v>3.0539676956983876E-2</v>
      </c>
      <c r="BA176" s="8">
        <v>2.0052975421903225E-2</v>
      </c>
      <c r="BB176" s="8">
        <v>6.231185640785483E-3</v>
      </c>
      <c r="BC176" s="8">
        <v>3.3151459224609672E-2</v>
      </c>
      <c r="BD176" s="8">
        <v>1.5187628524151613E-2</v>
      </c>
      <c r="BE176" s="8">
        <v>4.1275658592790322E-3</v>
      </c>
      <c r="BF176" s="8">
        <v>3.6574504369193551E-2</v>
      </c>
      <c r="BG176" s="8">
        <v>4.385083260280645E-2</v>
      </c>
      <c r="BH176" s="8">
        <v>2.9029965662999999E-7</v>
      </c>
      <c r="BI176" s="8">
        <v>1.788847850835484E-2</v>
      </c>
      <c r="BJ176" s="8">
        <v>1.0415099404479031</v>
      </c>
      <c r="BK176" s="8">
        <v>0.15220552334596776</v>
      </c>
      <c r="BL176" s="8">
        <v>0.15620981383564519</v>
      </c>
    </row>
    <row r="177" spans="1:64" x14ac:dyDescent="0.3">
      <c r="A177" s="7">
        <v>322299</v>
      </c>
      <c r="B177" s="7" t="s">
        <v>261</v>
      </c>
      <c r="C177" s="8">
        <f t="shared" si="36"/>
        <v>4.3921378938620977E-2</v>
      </c>
      <c r="D177" s="8">
        <f t="shared" si="37"/>
        <v>1.2913798223885487E-2</v>
      </c>
      <c r="E177" s="8">
        <f t="shared" si="38"/>
        <v>5.0570252085983869E-2</v>
      </c>
      <c r="F177" s="8">
        <f t="shared" si="39"/>
        <v>6.0850562019620968E-2</v>
      </c>
      <c r="G177" s="8">
        <f t="shared" si="40"/>
        <v>2.1048872549208061E-2</v>
      </c>
      <c r="H177" s="8">
        <f t="shared" si="41"/>
        <v>6.2443163576585477E-2</v>
      </c>
      <c r="I177" s="8">
        <f t="shared" si="42"/>
        <v>8.2641966397290323E-2</v>
      </c>
      <c r="J177" s="8">
        <f t="shared" si="43"/>
        <v>2.4976848715608065E-2</v>
      </c>
      <c r="K177" s="8">
        <f t="shared" si="44"/>
        <v>7.5342002572774194E-2</v>
      </c>
      <c r="L177" s="8">
        <f t="shared" si="45"/>
        <v>5.8736255589435488E-2</v>
      </c>
      <c r="M177" s="8">
        <f t="shared" si="46"/>
        <v>1.8264408349720974E-2</v>
      </c>
      <c r="N177" s="8">
        <f t="shared" si="47"/>
        <v>8.4151722175903235E-2</v>
      </c>
      <c r="O177" s="8">
        <f t="shared" si="48"/>
        <v>0.10023645817883872</v>
      </c>
      <c r="P177" s="8">
        <f t="shared" si="49"/>
        <v>1.1185210612779031E-6</v>
      </c>
      <c r="Q177" s="8">
        <f t="shared" si="50"/>
        <v>4.6182353257290337E-2</v>
      </c>
      <c r="R177" s="8">
        <f t="shared" si="51"/>
        <v>1</v>
      </c>
      <c r="S177" s="8">
        <f t="shared" si="52"/>
        <v>0.4024071142746774</v>
      </c>
      <c r="T177" s="8">
        <f t="shared" si="53"/>
        <v>0.44102533381483872</v>
      </c>
      <c r="W177" s="7" t="s">
        <v>1480</v>
      </c>
      <c r="X177" s="7" t="s">
        <v>261</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1</v>
      </c>
      <c r="AO177" s="8">
        <v>0</v>
      </c>
      <c r="AP177" s="8">
        <v>0</v>
      </c>
      <c r="AS177" s="7">
        <v>322299</v>
      </c>
      <c r="AT177" s="7" t="s">
        <v>261</v>
      </c>
      <c r="AU177" s="8">
        <v>4.3921378938620977E-2</v>
      </c>
      <c r="AV177" s="8">
        <v>1.2913798223885487E-2</v>
      </c>
      <c r="AW177" s="8">
        <v>5.0570252085983869E-2</v>
      </c>
      <c r="AX177" s="8">
        <v>6.0850562019620968E-2</v>
      </c>
      <c r="AY177" s="8">
        <v>2.1048872549208061E-2</v>
      </c>
      <c r="AZ177" s="8">
        <v>6.2443163576585477E-2</v>
      </c>
      <c r="BA177" s="8">
        <v>8.2641966397290323E-2</v>
      </c>
      <c r="BB177" s="8">
        <v>2.4976848715608065E-2</v>
      </c>
      <c r="BC177" s="8">
        <v>7.5342002572774194E-2</v>
      </c>
      <c r="BD177" s="8">
        <v>5.8736255589435488E-2</v>
      </c>
      <c r="BE177" s="8">
        <v>1.8264408349720974E-2</v>
      </c>
      <c r="BF177" s="8">
        <v>8.4151722175903235E-2</v>
      </c>
      <c r="BG177" s="8">
        <v>0.10023645817883872</v>
      </c>
      <c r="BH177" s="8">
        <v>1.1185210612779031E-6</v>
      </c>
      <c r="BI177" s="8">
        <v>4.6182353257290337E-2</v>
      </c>
      <c r="BJ177" s="8">
        <v>1.1074054292483873</v>
      </c>
      <c r="BK177" s="8">
        <v>0.4024071142746774</v>
      </c>
      <c r="BL177" s="8">
        <v>0.44102533381483872</v>
      </c>
    </row>
    <row r="178" spans="1:64" x14ac:dyDescent="0.3">
      <c r="A178" s="7">
        <v>323111</v>
      </c>
      <c r="B178" s="7" t="s">
        <v>262</v>
      </c>
      <c r="C178" s="8">
        <f t="shared" si="36"/>
        <v>6.22130926815E-2</v>
      </c>
      <c r="D178" s="8">
        <f t="shared" si="37"/>
        <v>7.2475663758099999E-3</v>
      </c>
      <c r="E178" s="8">
        <f t="shared" si="38"/>
        <v>8.2509858994699994E-2</v>
      </c>
      <c r="F178" s="8">
        <f t="shared" si="39"/>
        <v>3.4461176467399997E-2</v>
      </c>
      <c r="G178" s="8">
        <f t="shared" si="40"/>
        <v>4.3382482140699999E-3</v>
      </c>
      <c r="H178" s="8">
        <f t="shared" si="41"/>
        <v>2.48113216969E-2</v>
      </c>
      <c r="I178" s="8">
        <f t="shared" si="42"/>
        <v>6.6535258688199997E-2</v>
      </c>
      <c r="J178" s="8">
        <f t="shared" si="43"/>
        <v>7.6307872429600002E-3</v>
      </c>
      <c r="K178" s="8">
        <f t="shared" si="44"/>
        <v>4.3720384103500001E-2</v>
      </c>
      <c r="L178" s="8">
        <f t="shared" si="45"/>
        <v>6.6572488403800006E-2</v>
      </c>
      <c r="M178" s="8">
        <f t="shared" si="46"/>
        <v>7.9315952006300001E-3</v>
      </c>
      <c r="N178" s="8">
        <f t="shared" si="47"/>
        <v>0.11996099715</v>
      </c>
      <c r="O178" s="8">
        <f t="shared" si="48"/>
        <v>0.49971656854699997</v>
      </c>
      <c r="P178" s="8">
        <f t="shared" si="49"/>
        <v>1.34810132889E-5</v>
      </c>
      <c r="Q178" s="8">
        <f t="shared" si="50"/>
        <v>0.30458494186500001</v>
      </c>
      <c r="R178" s="8">
        <f t="shared" si="51"/>
        <v>1.1519705180499999</v>
      </c>
      <c r="S178" s="8">
        <f t="shared" si="52"/>
        <v>1.06361074638</v>
      </c>
      <c r="T178" s="8">
        <f t="shared" si="53"/>
        <v>1.11788643003</v>
      </c>
      <c r="W178" s="7" t="s">
        <v>1481</v>
      </c>
      <c r="X178" s="7" t="s">
        <v>262</v>
      </c>
      <c r="Y178" s="8">
        <v>6.22130926815E-2</v>
      </c>
      <c r="Z178" s="8">
        <v>7.2475663758099999E-3</v>
      </c>
      <c r="AA178" s="8">
        <v>8.2509858994699994E-2</v>
      </c>
      <c r="AB178" s="8">
        <v>3.4461176467399997E-2</v>
      </c>
      <c r="AC178" s="8">
        <v>4.3382482140699999E-3</v>
      </c>
      <c r="AD178" s="8">
        <v>2.48113216969E-2</v>
      </c>
      <c r="AE178" s="8">
        <v>6.6535258688199997E-2</v>
      </c>
      <c r="AF178" s="8">
        <v>7.6307872429600002E-3</v>
      </c>
      <c r="AG178" s="8">
        <v>4.3720384103500001E-2</v>
      </c>
      <c r="AH178" s="8">
        <v>6.6572488403800006E-2</v>
      </c>
      <c r="AI178" s="8">
        <v>7.9315952006300001E-3</v>
      </c>
      <c r="AJ178" s="8">
        <v>0.11996099715</v>
      </c>
      <c r="AK178" s="8">
        <v>0.49971656854699997</v>
      </c>
      <c r="AL178" s="8">
        <v>1.34810132889E-5</v>
      </c>
      <c r="AM178" s="8">
        <v>0.30458494186500001</v>
      </c>
      <c r="AN178" s="8">
        <v>1.1519705180499999</v>
      </c>
      <c r="AO178" s="8">
        <v>1.06361074638</v>
      </c>
      <c r="AP178" s="8">
        <v>1.11788643003</v>
      </c>
      <c r="AS178" s="7">
        <v>323111</v>
      </c>
      <c r="AT178" s="7" t="s">
        <v>262</v>
      </c>
      <c r="AU178" s="8">
        <v>0.11596773082211773</v>
      </c>
      <c r="AV178" s="8">
        <v>2.5616815367755816E-2</v>
      </c>
      <c r="AW178" s="8">
        <v>0.17739401852382738</v>
      </c>
      <c r="AX178" s="8">
        <v>0.12166722944108713</v>
      </c>
      <c r="AY178" s="8">
        <v>2.9398137189583062E-2</v>
      </c>
      <c r="AZ178" s="8">
        <v>0.14382129838788069</v>
      </c>
      <c r="BA178" s="8">
        <v>0.1246003172136629</v>
      </c>
      <c r="BB178" s="8">
        <v>2.9036456825046124E-2</v>
      </c>
      <c r="BC178" s="8">
        <v>0.15396171618389351</v>
      </c>
      <c r="BD178" s="8">
        <v>0.12585188400634839</v>
      </c>
      <c r="BE178" s="8">
        <v>2.8339745089873379E-2</v>
      </c>
      <c r="BF178" s="8">
        <v>0.23073256350996765</v>
      </c>
      <c r="BG178" s="8">
        <v>0.49165662389301673</v>
      </c>
      <c r="BH178" s="8">
        <v>7.1569070012296784E-6</v>
      </c>
      <c r="BI178" s="8">
        <v>0.29967228151233877</v>
      </c>
      <c r="BJ178" s="8">
        <v>1.3189785647137102</v>
      </c>
      <c r="BK178" s="8">
        <v>1.2787576327606451</v>
      </c>
      <c r="BL178" s="8">
        <v>1.2914694579641937</v>
      </c>
    </row>
    <row r="179" spans="1:64" x14ac:dyDescent="0.3">
      <c r="A179" s="7">
        <v>323113</v>
      </c>
      <c r="B179" s="7" t="s">
        <v>263</v>
      </c>
      <c r="C179" s="8">
        <f t="shared" si="36"/>
        <v>6.2207916521499998E-2</v>
      </c>
      <c r="D179" s="8">
        <f t="shared" si="37"/>
        <v>7.2546021551699999E-3</v>
      </c>
      <c r="E179" s="8">
        <f t="shared" si="38"/>
        <v>8.3868350026900004E-2</v>
      </c>
      <c r="F179" s="8">
        <f t="shared" si="39"/>
        <v>6.3323930369799997E-2</v>
      </c>
      <c r="G179" s="8">
        <f t="shared" si="40"/>
        <v>8.0284741090099997E-3</v>
      </c>
      <c r="H179" s="8">
        <f t="shared" si="41"/>
        <v>4.74930806513E-2</v>
      </c>
      <c r="I179" s="8">
        <f t="shared" si="42"/>
        <v>6.6698198674700004E-2</v>
      </c>
      <c r="J179" s="8">
        <f t="shared" si="43"/>
        <v>7.6620162166599996E-3</v>
      </c>
      <c r="K179" s="8">
        <f t="shared" si="44"/>
        <v>4.5277966206399997E-2</v>
      </c>
      <c r="L179" s="8">
        <f t="shared" si="45"/>
        <v>6.7926810226000001E-2</v>
      </c>
      <c r="M179" s="8">
        <f t="shared" si="46"/>
        <v>8.0952603821400002E-3</v>
      </c>
      <c r="N179" s="8">
        <f t="shared" si="47"/>
        <v>0.123988607682</v>
      </c>
      <c r="O179" s="8">
        <f t="shared" si="48"/>
        <v>0.49013026714300001</v>
      </c>
      <c r="P179" s="8">
        <f t="shared" si="49"/>
        <v>7.27593279134E-6</v>
      </c>
      <c r="Q179" s="8">
        <f t="shared" si="50"/>
        <v>0.30350222883200001</v>
      </c>
      <c r="R179" s="8">
        <f t="shared" si="51"/>
        <v>1.1533308686999999</v>
      </c>
      <c r="S179" s="8">
        <f t="shared" si="52"/>
        <v>1.11884548513</v>
      </c>
      <c r="T179" s="8">
        <f t="shared" si="53"/>
        <v>1.1196381811</v>
      </c>
      <c r="W179" s="7" t="s">
        <v>1482</v>
      </c>
      <c r="X179" s="7" t="s">
        <v>263</v>
      </c>
      <c r="Y179" s="8">
        <v>6.2207916521499998E-2</v>
      </c>
      <c r="Z179" s="8">
        <v>7.2546021551699999E-3</v>
      </c>
      <c r="AA179" s="8">
        <v>8.3868350026900004E-2</v>
      </c>
      <c r="AB179" s="8">
        <v>6.3323930369799997E-2</v>
      </c>
      <c r="AC179" s="8">
        <v>8.0284741090099997E-3</v>
      </c>
      <c r="AD179" s="8">
        <v>4.74930806513E-2</v>
      </c>
      <c r="AE179" s="8">
        <v>6.6698198674700004E-2</v>
      </c>
      <c r="AF179" s="8">
        <v>7.6620162166599996E-3</v>
      </c>
      <c r="AG179" s="8">
        <v>4.5277966206399997E-2</v>
      </c>
      <c r="AH179" s="8">
        <v>6.7926810226000001E-2</v>
      </c>
      <c r="AI179" s="8">
        <v>8.0952603821400002E-3</v>
      </c>
      <c r="AJ179" s="8">
        <v>0.123988607682</v>
      </c>
      <c r="AK179" s="8">
        <v>0.49013026714300001</v>
      </c>
      <c r="AL179" s="8">
        <v>7.27593279134E-6</v>
      </c>
      <c r="AM179" s="8">
        <v>0.30350222883200001</v>
      </c>
      <c r="AN179" s="8">
        <v>1.1533308686999999</v>
      </c>
      <c r="AO179" s="8">
        <v>1.11884548513</v>
      </c>
      <c r="AP179" s="8">
        <v>1.1196381811</v>
      </c>
      <c r="AS179" s="7">
        <v>323113</v>
      </c>
      <c r="AT179" s="7" t="s">
        <v>263</v>
      </c>
      <c r="AU179" s="8">
        <v>0.10718196300342257</v>
      </c>
      <c r="AV179" s="8">
        <v>2.4322857721011296E-2</v>
      </c>
      <c r="AW179" s="8">
        <v>0.16237395475757907</v>
      </c>
      <c r="AX179" s="8">
        <v>7.8617827699419038E-2</v>
      </c>
      <c r="AY179" s="8">
        <v>1.8984160367999194E-2</v>
      </c>
      <c r="AZ179" s="8">
        <v>9.0875602654289192E-2</v>
      </c>
      <c r="BA179" s="8">
        <v>0.11594251155929354</v>
      </c>
      <c r="BB179" s="8">
        <v>2.7742212141735809E-2</v>
      </c>
      <c r="BC179" s="8">
        <v>0.14259901005504033</v>
      </c>
      <c r="BD179" s="8">
        <v>0.11871018409669516</v>
      </c>
      <c r="BE179" s="8">
        <v>2.7441445980079037E-2</v>
      </c>
      <c r="BF179" s="8">
        <v>0.2148498466527419</v>
      </c>
      <c r="BG179" s="8">
        <v>0.42688765202777473</v>
      </c>
      <c r="BH179" s="8">
        <v>1.1483233046922744E-5</v>
      </c>
      <c r="BI179" s="8">
        <v>0.26434065091819375</v>
      </c>
      <c r="BJ179" s="8">
        <v>1.2938787754817738</v>
      </c>
      <c r="BK179" s="8">
        <v>1.0594453326569355</v>
      </c>
      <c r="BL179" s="8">
        <v>1.1572514756919354</v>
      </c>
    </row>
    <row r="180" spans="1:64" x14ac:dyDescent="0.3">
      <c r="A180" s="7">
        <v>323117</v>
      </c>
      <c r="B180" s="7" t="s">
        <v>264</v>
      </c>
      <c r="C180" s="8">
        <f t="shared" si="36"/>
        <v>3.7449437220037088E-2</v>
      </c>
      <c r="D180" s="8">
        <f t="shared" si="37"/>
        <v>1.0598564924343547E-2</v>
      </c>
      <c r="E180" s="8">
        <f t="shared" si="38"/>
        <v>5.8292662860919352E-2</v>
      </c>
      <c r="F180" s="8">
        <f t="shared" si="39"/>
        <v>3.8774204274914501E-2</v>
      </c>
      <c r="G180" s="8">
        <f t="shared" si="40"/>
        <v>1.1500264511085484E-2</v>
      </c>
      <c r="H180" s="8">
        <f t="shared" si="41"/>
        <v>5.2417232668527422E-2</v>
      </c>
      <c r="I180" s="8">
        <f t="shared" si="42"/>
        <v>4.0903226556435482E-2</v>
      </c>
      <c r="J180" s="8">
        <f t="shared" si="43"/>
        <v>1.2411625259651613E-2</v>
      </c>
      <c r="K180" s="8">
        <f t="shared" si="44"/>
        <v>5.5321548428209681E-2</v>
      </c>
      <c r="L180" s="8">
        <f t="shared" si="45"/>
        <v>4.4694853264112905E-2</v>
      </c>
      <c r="M180" s="8">
        <f t="shared" si="46"/>
        <v>1.2943648160877419E-2</v>
      </c>
      <c r="N180" s="8">
        <f t="shared" si="47"/>
        <v>8.0413336246161288E-2</v>
      </c>
      <c r="O180" s="8">
        <f t="shared" si="48"/>
        <v>0.10338106275970968</v>
      </c>
      <c r="P180" s="8">
        <f t="shared" si="49"/>
        <v>1.4240147241845161E-6</v>
      </c>
      <c r="Q180" s="8">
        <f t="shared" si="50"/>
        <v>6.8388866535161269E-2</v>
      </c>
      <c r="R180" s="8">
        <f t="shared" si="51"/>
        <v>1</v>
      </c>
      <c r="S180" s="8">
        <f t="shared" si="52"/>
        <v>0.32849815306725805</v>
      </c>
      <c r="T180" s="8">
        <f t="shared" si="53"/>
        <v>0.33444285185725808</v>
      </c>
      <c r="W180" s="7" t="s">
        <v>1483</v>
      </c>
      <c r="X180" s="7" t="s">
        <v>264</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1</v>
      </c>
      <c r="AO180" s="8">
        <v>0</v>
      </c>
      <c r="AP180" s="8">
        <v>0</v>
      </c>
      <c r="AS180" s="7">
        <v>323117</v>
      </c>
      <c r="AT180" s="7" t="s">
        <v>264</v>
      </c>
      <c r="AU180" s="8">
        <v>3.7449437220037088E-2</v>
      </c>
      <c r="AV180" s="8">
        <v>1.0598564924343547E-2</v>
      </c>
      <c r="AW180" s="8">
        <v>5.8292662860919352E-2</v>
      </c>
      <c r="AX180" s="8">
        <v>3.8774204274914501E-2</v>
      </c>
      <c r="AY180" s="8">
        <v>1.1500264511085484E-2</v>
      </c>
      <c r="AZ180" s="8">
        <v>5.2417232668527422E-2</v>
      </c>
      <c r="BA180" s="8">
        <v>4.0903226556435482E-2</v>
      </c>
      <c r="BB180" s="8">
        <v>1.2411625259651613E-2</v>
      </c>
      <c r="BC180" s="8">
        <v>5.5321548428209681E-2</v>
      </c>
      <c r="BD180" s="8">
        <v>4.4694853264112905E-2</v>
      </c>
      <c r="BE180" s="8">
        <v>1.2943648160877419E-2</v>
      </c>
      <c r="BF180" s="8">
        <v>8.0413336246161288E-2</v>
      </c>
      <c r="BG180" s="8">
        <v>0.10338106275970968</v>
      </c>
      <c r="BH180" s="8">
        <v>1.4240147241845161E-6</v>
      </c>
      <c r="BI180" s="8">
        <v>6.8388866535161269E-2</v>
      </c>
      <c r="BJ180" s="8">
        <v>1.1063406650050001</v>
      </c>
      <c r="BK180" s="8">
        <v>0.32849815306725805</v>
      </c>
      <c r="BL180" s="8">
        <v>0.33444285185725808</v>
      </c>
    </row>
    <row r="181" spans="1:64" x14ac:dyDescent="0.3">
      <c r="A181" s="7">
        <v>323120</v>
      </c>
      <c r="B181" s="7" t="s">
        <v>265</v>
      </c>
      <c r="C181" s="8">
        <f t="shared" si="36"/>
        <v>6.3374480085504822E-2</v>
      </c>
      <c r="D181" s="8">
        <f t="shared" si="37"/>
        <v>1.7505929491208064E-2</v>
      </c>
      <c r="E181" s="8">
        <f t="shared" si="38"/>
        <v>0.12524911699962904</v>
      </c>
      <c r="F181" s="8">
        <f t="shared" si="39"/>
        <v>4.0191749899810156E-2</v>
      </c>
      <c r="G181" s="8">
        <f t="shared" si="40"/>
        <v>1.1105624963696934E-2</v>
      </c>
      <c r="H181" s="8">
        <f t="shared" si="41"/>
        <v>6.1870553798662922E-2</v>
      </c>
      <c r="I181" s="8">
        <f t="shared" si="42"/>
        <v>5.441717450814032E-2</v>
      </c>
      <c r="J181" s="8">
        <f t="shared" si="43"/>
        <v>1.4039383883246775E-2</v>
      </c>
      <c r="K181" s="8">
        <f t="shared" si="44"/>
        <v>8.0780344405874213E-2</v>
      </c>
      <c r="L181" s="8">
        <f t="shared" si="45"/>
        <v>5.7800741677088721E-2</v>
      </c>
      <c r="M181" s="8">
        <f t="shared" si="46"/>
        <v>1.6303752698064514E-2</v>
      </c>
      <c r="N181" s="8">
        <f t="shared" si="47"/>
        <v>0.1338591064195323</v>
      </c>
      <c r="O181" s="8">
        <f t="shared" si="48"/>
        <v>0.30793576809961282</v>
      </c>
      <c r="P181" s="8">
        <f t="shared" si="49"/>
        <v>7.4358789018593554E-6</v>
      </c>
      <c r="Q181" s="8">
        <f t="shared" si="50"/>
        <v>0.22942836825548388</v>
      </c>
      <c r="R181" s="8">
        <f t="shared" si="51"/>
        <v>1</v>
      </c>
      <c r="S181" s="8">
        <f t="shared" si="52"/>
        <v>0.62929696092048393</v>
      </c>
      <c r="T181" s="8">
        <f t="shared" si="53"/>
        <v>0.66536593505500008</v>
      </c>
      <c r="W181" s="7" t="s">
        <v>1484</v>
      </c>
      <c r="X181" s="7" t="s">
        <v>265</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1</v>
      </c>
      <c r="AO181" s="8">
        <v>0</v>
      </c>
      <c r="AP181" s="8">
        <v>0</v>
      </c>
      <c r="AS181" s="7">
        <v>323120</v>
      </c>
      <c r="AT181" s="7" t="s">
        <v>265</v>
      </c>
      <c r="AU181" s="8">
        <v>6.3374480085504822E-2</v>
      </c>
      <c r="AV181" s="8">
        <v>1.7505929491208064E-2</v>
      </c>
      <c r="AW181" s="8">
        <v>0.12524911699962904</v>
      </c>
      <c r="AX181" s="8">
        <v>4.0191749899810156E-2</v>
      </c>
      <c r="AY181" s="8">
        <v>1.1105624963696934E-2</v>
      </c>
      <c r="AZ181" s="8">
        <v>6.1870553798662922E-2</v>
      </c>
      <c r="BA181" s="8">
        <v>5.441717450814032E-2</v>
      </c>
      <c r="BB181" s="8">
        <v>1.4039383883246775E-2</v>
      </c>
      <c r="BC181" s="8">
        <v>8.0780344405874213E-2</v>
      </c>
      <c r="BD181" s="8">
        <v>5.7800741677088721E-2</v>
      </c>
      <c r="BE181" s="8">
        <v>1.6303752698064514E-2</v>
      </c>
      <c r="BF181" s="8">
        <v>0.1338591064195323</v>
      </c>
      <c r="BG181" s="8">
        <v>0.30793576809961282</v>
      </c>
      <c r="BH181" s="8">
        <v>7.4358789018593554E-6</v>
      </c>
      <c r="BI181" s="8">
        <v>0.22942836825548388</v>
      </c>
      <c r="BJ181" s="8">
        <v>1.2061295265766125</v>
      </c>
      <c r="BK181" s="8">
        <v>0.62929696092048393</v>
      </c>
      <c r="BL181" s="8">
        <v>0.66536593505500008</v>
      </c>
    </row>
    <row r="182" spans="1:64" x14ac:dyDescent="0.3">
      <c r="A182" s="7">
        <v>324110</v>
      </c>
      <c r="B182" s="7" t="s">
        <v>266</v>
      </c>
      <c r="C182" s="8">
        <f t="shared" si="36"/>
        <v>1.8794305370014516E-2</v>
      </c>
      <c r="D182" s="8">
        <f t="shared" si="37"/>
        <v>3.9652561331467743E-3</v>
      </c>
      <c r="E182" s="8">
        <f t="shared" si="38"/>
        <v>1.357164090132258E-2</v>
      </c>
      <c r="F182" s="8">
        <f t="shared" si="39"/>
        <v>0.25033935599564516</v>
      </c>
      <c r="G182" s="8">
        <f t="shared" si="40"/>
        <v>9.1866368018096778E-2</v>
      </c>
      <c r="H182" s="8">
        <f t="shared" si="41"/>
        <v>0.28799335302322582</v>
      </c>
      <c r="I182" s="8">
        <f t="shared" si="42"/>
        <v>0.11796235453800001</v>
      </c>
      <c r="J182" s="8">
        <f t="shared" si="43"/>
        <v>5.3582464311903229E-2</v>
      </c>
      <c r="K182" s="8">
        <f t="shared" si="44"/>
        <v>0.15868796423032258</v>
      </c>
      <c r="L182" s="8">
        <f t="shared" si="45"/>
        <v>4.6934849707290317E-2</v>
      </c>
      <c r="M182" s="8">
        <f t="shared" si="46"/>
        <v>1.0029016608293547E-2</v>
      </c>
      <c r="N182" s="8">
        <f t="shared" si="47"/>
        <v>3.9305122111096769E-2</v>
      </c>
      <c r="O182" s="8">
        <f t="shared" si="48"/>
        <v>1.8174561349596777E-2</v>
      </c>
      <c r="P182" s="8">
        <f t="shared" si="49"/>
        <v>1.6856083392748388E-8</v>
      </c>
      <c r="Q182" s="8">
        <f t="shared" si="50"/>
        <v>1.6349940884999999E-3</v>
      </c>
      <c r="R182" s="8">
        <f t="shared" si="51"/>
        <v>1</v>
      </c>
      <c r="S182" s="8">
        <f t="shared" si="52"/>
        <v>0.71084423832661281</v>
      </c>
      <c r="T182" s="8">
        <f t="shared" si="53"/>
        <v>0.41087794437048386</v>
      </c>
      <c r="W182" s="7" t="s">
        <v>1485</v>
      </c>
      <c r="X182" s="7" t="s">
        <v>266</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1</v>
      </c>
      <c r="AO182" s="8">
        <v>0</v>
      </c>
      <c r="AP182" s="8">
        <v>0</v>
      </c>
      <c r="AS182" s="7">
        <v>324110</v>
      </c>
      <c r="AT182" s="7" t="s">
        <v>266</v>
      </c>
      <c r="AU182" s="8">
        <v>1.8794305370014516E-2</v>
      </c>
      <c r="AV182" s="8">
        <v>3.9652561331467743E-3</v>
      </c>
      <c r="AW182" s="8">
        <v>1.357164090132258E-2</v>
      </c>
      <c r="AX182" s="8">
        <v>0.25033935599564516</v>
      </c>
      <c r="AY182" s="8">
        <v>9.1866368018096778E-2</v>
      </c>
      <c r="AZ182" s="8">
        <v>0.28799335302322582</v>
      </c>
      <c r="BA182" s="8">
        <v>0.11796235453800001</v>
      </c>
      <c r="BB182" s="8">
        <v>5.3582464311903229E-2</v>
      </c>
      <c r="BC182" s="8">
        <v>0.15868796423032258</v>
      </c>
      <c r="BD182" s="8">
        <v>4.6934849707290317E-2</v>
      </c>
      <c r="BE182" s="8">
        <v>1.0029016608293547E-2</v>
      </c>
      <c r="BF182" s="8">
        <v>3.9305122111096769E-2</v>
      </c>
      <c r="BG182" s="8">
        <v>1.8174561349596777E-2</v>
      </c>
      <c r="BH182" s="8">
        <v>1.6856083392748388E-8</v>
      </c>
      <c r="BI182" s="8">
        <v>1.6349940884999999E-3</v>
      </c>
      <c r="BJ182" s="8">
        <v>1.0363312024045161</v>
      </c>
      <c r="BK182" s="8">
        <v>0.71084423832661281</v>
      </c>
      <c r="BL182" s="8">
        <v>0.41087794437048386</v>
      </c>
    </row>
    <row r="183" spans="1:64" x14ac:dyDescent="0.3">
      <c r="A183" s="7">
        <v>324121</v>
      </c>
      <c r="B183" s="7" t="s">
        <v>267</v>
      </c>
      <c r="C183" s="8">
        <f t="shared" si="36"/>
        <v>9.8817597407799995E-2</v>
      </c>
      <c r="D183" s="8">
        <f t="shared" si="37"/>
        <v>1.1034043970999999E-2</v>
      </c>
      <c r="E183" s="8">
        <f t="shared" si="38"/>
        <v>6.1026170656299998E-2</v>
      </c>
      <c r="F183" s="8">
        <f t="shared" si="39"/>
        <v>0.14477608408500001</v>
      </c>
      <c r="G183" s="8">
        <f t="shared" si="40"/>
        <v>2.4330597204599999E-2</v>
      </c>
      <c r="H183" s="8">
        <f t="shared" si="41"/>
        <v>6.2404828474699997E-2</v>
      </c>
      <c r="I183" s="8">
        <f t="shared" si="42"/>
        <v>0.18036268400399999</v>
      </c>
      <c r="J183" s="8">
        <f t="shared" si="43"/>
        <v>2.3619307089200001E-2</v>
      </c>
      <c r="K183" s="8">
        <f t="shared" si="44"/>
        <v>6.06058187006E-2</v>
      </c>
      <c r="L183" s="8">
        <f t="shared" si="45"/>
        <v>0.20147095810599999</v>
      </c>
      <c r="M183" s="8">
        <f t="shared" si="46"/>
        <v>2.1256246953000001E-2</v>
      </c>
      <c r="N183" s="8">
        <f t="shared" si="47"/>
        <v>0.15840409864900001</v>
      </c>
      <c r="O183" s="8">
        <f t="shared" si="48"/>
        <v>0.28739972138999997</v>
      </c>
      <c r="P183" s="8">
        <f t="shared" si="49"/>
        <v>3.102605415E-6</v>
      </c>
      <c r="Q183" s="8">
        <f t="shared" si="50"/>
        <v>0.135633153906</v>
      </c>
      <c r="R183" s="8">
        <f t="shared" si="51"/>
        <v>1.1708778120400001</v>
      </c>
      <c r="S183" s="8">
        <f t="shared" si="52"/>
        <v>1.23151150976</v>
      </c>
      <c r="T183" s="8">
        <f t="shared" si="53"/>
        <v>1.2645878097900001</v>
      </c>
      <c r="W183" s="7" t="s">
        <v>1486</v>
      </c>
      <c r="X183" s="7" t="s">
        <v>267</v>
      </c>
      <c r="Y183" s="8">
        <v>9.8817597407799995E-2</v>
      </c>
      <c r="Z183" s="8">
        <v>1.1034043970999999E-2</v>
      </c>
      <c r="AA183" s="8">
        <v>6.1026170656299998E-2</v>
      </c>
      <c r="AB183" s="8">
        <v>0.14477608408500001</v>
      </c>
      <c r="AC183" s="8">
        <v>2.4330597204599999E-2</v>
      </c>
      <c r="AD183" s="8">
        <v>6.2404828474699997E-2</v>
      </c>
      <c r="AE183" s="8">
        <v>0.18036268400399999</v>
      </c>
      <c r="AF183" s="8">
        <v>2.3619307089200001E-2</v>
      </c>
      <c r="AG183" s="8">
        <v>6.06058187006E-2</v>
      </c>
      <c r="AH183" s="8">
        <v>0.20147095810599999</v>
      </c>
      <c r="AI183" s="8">
        <v>2.1256246953000001E-2</v>
      </c>
      <c r="AJ183" s="8">
        <v>0.15840409864900001</v>
      </c>
      <c r="AK183" s="8">
        <v>0.28739972138999997</v>
      </c>
      <c r="AL183" s="8">
        <v>3.102605415E-6</v>
      </c>
      <c r="AM183" s="8">
        <v>0.135633153906</v>
      </c>
      <c r="AN183" s="8">
        <v>1.1708778120400001</v>
      </c>
      <c r="AO183" s="8">
        <v>1.23151150976</v>
      </c>
      <c r="AP183" s="8">
        <v>1.2645878097900001</v>
      </c>
      <c r="AS183" s="7">
        <v>324121</v>
      </c>
      <c r="AT183" s="7" t="s">
        <v>267</v>
      </c>
      <c r="AU183" s="8">
        <v>0.12939411412772581</v>
      </c>
      <c r="AV183" s="8">
        <v>2.5352040580733547E-2</v>
      </c>
      <c r="AW183" s="8">
        <v>0.1280336873642742</v>
      </c>
      <c r="AX183" s="8">
        <v>0.3272795504943225</v>
      </c>
      <c r="AY183" s="8">
        <v>9.647139324499146E-2</v>
      </c>
      <c r="AZ183" s="8">
        <v>0.32932813908118058</v>
      </c>
      <c r="BA183" s="8">
        <v>0.27900068841343534</v>
      </c>
      <c r="BB183" s="8">
        <v>6.2478849339496774E-2</v>
      </c>
      <c r="BC183" s="8">
        <v>0.2337509917960725</v>
      </c>
      <c r="BD183" s="8">
        <v>0.26211896856319356</v>
      </c>
      <c r="BE183" s="8">
        <v>4.9301503268640329E-2</v>
      </c>
      <c r="BF183" s="8">
        <v>0.2923406931687581</v>
      </c>
      <c r="BG183" s="8">
        <v>0.28739972139000025</v>
      </c>
      <c r="BH183" s="8">
        <v>2.7756350391906289E-6</v>
      </c>
      <c r="BI183" s="8">
        <v>0.13563315390600009</v>
      </c>
      <c r="BJ183" s="8">
        <v>1.2827798420732262</v>
      </c>
      <c r="BK183" s="8">
        <v>1.7530790828211293</v>
      </c>
      <c r="BL183" s="8">
        <v>1.5752305295482258</v>
      </c>
    </row>
    <row r="184" spans="1:64" x14ac:dyDescent="0.3">
      <c r="A184" s="7">
        <v>324122</v>
      </c>
      <c r="B184" s="7" t="s">
        <v>268</v>
      </c>
      <c r="C184" s="8">
        <f t="shared" si="36"/>
        <v>1.1079621033870968E-2</v>
      </c>
      <c r="D184" s="8">
        <f t="shared" si="37"/>
        <v>3.1783029284258068E-3</v>
      </c>
      <c r="E184" s="8">
        <f t="shared" si="38"/>
        <v>1.4208366030645162E-2</v>
      </c>
      <c r="F184" s="8">
        <f t="shared" si="39"/>
        <v>2.9227355321161289E-2</v>
      </c>
      <c r="G184" s="8">
        <f t="shared" si="40"/>
        <v>8.093610480430646E-3</v>
      </c>
      <c r="H184" s="8">
        <f t="shared" si="41"/>
        <v>3.3004637096872583E-2</v>
      </c>
      <c r="I184" s="8">
        <f t="shared" si="42"/>
        <v>2.8256600629241936E-2</v>
      </c>
      <c r="J184" s="8">
        <f t="shared" si="43"/>
        <v>8.8259677551903223E-3</v>
      </c>
      <c r="K184" s="8">
        <f t="shared" si="44"/>
        <v>2.9591613301451616E-2</v>
      </c>
      <c r="L184" s="8">
        <f t="shared" si="45"/>
        <v>1.6353529004419352E-2</v>
      </c>
      <c r="M184" s="8">
        <f t="shared" si="46"/>
        <v>4.4526251561983867E-3</v>
      </c>
      <c r="N184" s="8">
        <f t="shared" si="47"/>
        <v>2.3188367131951614E-2</v>
      </c>
      <c r="O184" s="8">
        <f t="shared" si="48"/>
        <v>2.5709387519354837E-2</v>
      </c>
      <c r="P184" s="8">
        <f t="shared" si="49"/>
        <v>5.1034420496420964E-7</v>
      </c>
      <c r="Q184" s="8">
        <f t="shared" si="50"/>
        <v>7.9345634606451613E-3</v>
      </c>
      <c r="R184" s="8">
        <f t="shared" si="51"/>
        <v>1</v>
      </c>
      <c r="S184" s="8">
        <f t="shared" si="52"/>
        <v>0.13484173193064516</v>
      </c>
      <c r="T184" s="8">
        <f t="shared" si="53"/>
        <v>0.13119031071822579</v>
      </c>
      <c r="W184" s="7" t="s">
        <v>1487</v>
      </c>
      <c r="X184" s="7" t="s">
        <v>268</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1</v>
      </c>
      <c r="AO184" s="8">
        <v>0</v>
      </c>
      <c r="AP184" s="8">
        <v>0</v>
      </c>
      <c r="AS184" s="7">
        <v>324122</v>
      </c>
      <c r="AT184" s="7" t="s">
        <v>268</v>
      </c>
      <c r="AU184" s="8">
        <v>1.1079621033870968E-2</v>
      </c>
      <c r="AV184" s="8">
        <v>3.1783029284258068E-3</v>
      </c>
      <c r="AW184" s="8">
        <v>1.4208366030645162E-2</v>
      </c>
      <c r="AX184" s="8">
        <v>2.9227355321161289E-2</v>
      </c>
      <c r="AY184" s="8">
        <v>8.093610480430646E-3</v>
      </c>
      <c r="AZ184" s="8">
        <v>3.3004637096872583E-2</v>
      </c>
      <c r="BA184" s="8">
        <v>2.8256600629241936E-2</v>
      </c>
      <c r="BB184" s="8">
        <v>8.8259677551903223E-3</v>
      </c>
      <c r="BC184" s="8">
        <v>2.9591613301451616E-2</v>
      </c>
      <c r="BD184" s="8">
        <v>1.6353529004419352E-2</v>
      </c>
      <c r="BE184" s="8">
        <v>4.4526251561983867E-3</v>
      </c>
      <c r="BF184" s="8">
        <v>2.3188367131951614E-2</v>
      </c>
      <c r="BG184" s="8">
        <v>2.5709387519354837E-2</v>
      </c>
      <c r="BH184" s="8">
        <v>5.1034420496420964E-7</v>
      </c>
      <c r="BI184" s="8">
        <v>7.9345634606451613E-3</v>
      </c>
      <c r="BJ184" s="8">
        <v>1.0284662899929033</v>
      </c>
      <c r="BK184" s="8">
        <v>0.13484173193064516</v>
      </c>
      <c r="BL184" s="8">
        <v>0.13119031071822579</v>
      </c>
    </row>
    <row r="185" spans="1:64" x14ac:dyDescent="0.3">
      <c r="A185" s="7">
        <v>324191</v>
      </c>
      <c r="B185" s="7" t="s">
        <v>269</v>
      </c>
      <c r="C185" s="8">
        <f t="shared" si="36"/>
        <v>2.6079286409324193E-2</v>
      </c>
      <c r="D185" s="8">
        <f t="shared" si="37"/>
        <v>7.0667588492370967E-3</v>
      </c>
      <c r="E185" s="8">
        <f t="shared" si="38"/>
        <v>3.7901696175967739E-2</v>
      </c>
      <c r="F185" s="8">
        <f t="shared" si="39"/>
        <v>0.11427341895684838</v>
      </c>
      <c r="G185" s="8">
        <f t="shared" si="40"/>
        <v>3.718110993811935E-2</v>
      </c>
      <c r="H185" s="8">
        <f t="shared" si="41"/>
        <v>0.1592613181680145</v>
      </c>
      <c r="I185" s="8">
        <f t="shared" si="42"/>
        <v>9.7012400324838696E-2</v>
      </c>
      <c r="J185" s="8">
        <f t="shared" si="43"/>
        <v>2.8578209183087094E-2</v>
      </c>
      <c r="K185" s="8">
        <f t="shared" si="44"/>
        <v>0.11130152519735484</v>
      </c>
      <c r="L185" s="8">
        <f t="shared" si="45"/>
        <v>4.150862846862903E-2</v>
      </c>
      <c r="M185" s="8">
        <f t="shared" si="46"/>
        <v>1.072996135937742E-2</v>
      </c>
      <c r="N185" s="8">
        <f t="shared" si="47"/>
        <v>6.7997998164919346E-2</v>
      </c>
      <c r="O185" s="8">
        <f t="shared" si="48"/>
        <v>6.5017522045193551E-2</v>
      </c>
      <c r="P185" s="8">
        <f t="shared" si="49"/>
        <v>4.4879310848785485E-7</v>
      </c>
      <c r="Q185" s="8">
        <f t="shared" si="50"/>
        <v>1.5123044480908069E-2</v>
      </c>
      <c r="R185" s="8">
        <f t="shared" si="51"/>
        <v>1</v>
      </c>
      <c r="S185" s="8">
        <f t="shared" si="52"/>
        <v>0.48813520190161286</v>
      </c>
      <c r="T185" s="8">
        <f t="shared" si="53"/>
        <v>0.41431148954387093</v>
      </c>
      <c r="W185" s="7" t="s">
        <v>1488</v>
      </c>
      <c r="X185" s="7" t="s">
        <v>269</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1</v>
      </c>
      <c r="AO185" s="8">
        <v>0</v>
      </c>
      <c r="AP185" s="8">
        <v>0</v>
      </c>
      <c r="AS185" s="7">
        <v>324191</v>
      </c>
      <c r="AT185" s="7" t="s">
        <v>269</v>
      </c>
      <c r="AU185" s="8">
        <v>2.6079286409324193E-2</v>
      </c>
      <c r="AV185" s="8">
        <v>7.0667588492370967E-3</v>
      </c>
      <c r="AW185" s="8">
        <v>3.7901696175967739E-2</v>
      </c>
      <c r="AX185" s="8">
        <v>0.11427341895684838</v>
      </c>
      <c r="AY185" s="8">
        <v>3.718110993811935E-2</v>
      </c>
      <c r="AZ185" s="8">
        <v>0.1592613181680145</v>
      </c>
      <c r="BA185" s="8">
        <v>9.7012400324838696E-2</v>
      </c>
      <c r="BB185" s="8">
        <v>2.8578209183087094E-2</v>
      </c>
      <c r="BC185" s="8">
        <v>0.11130152519735484</v>
      </c>
      <c r="BD185" s="8">
        <v>4.150862846862903E-2</v>
      </c>
      <c r="BE185" s="8">
        <v>1.072996135937742E-2</v>
      </c>
      <c r="BF185" s="8">
        <v>6.7997998164919346E-2</v>
      </c>
      <c r="BG185" s="8">
        <v>6.5017522045193551E-2</v>
      </c>
      <c r="BH185" s="8">
        <v>4.4879310848785485E-7</v>
      </c>
      <c r="BI185" s="8">
        <v>1.5123044480908069E-2</v>
      </c>
      <c r="BJ185" s="8">
        <v>1.0710477414343549</v>
      </c>
      <c r="BK185" s="8">
        <v>0.48813520190161286</v>
      </c>
      <c r="BL185" s="8">
        <v>0.41431148954387093</v>
      </c>
    </row>
    <row r="186" spans="1:64" x14ac:dyDescent="0.3">
      <c r="A186" s="7">
        <v>324199</v>
      </c>
      <c r="B186" s="7" t="s">
        <v>270</v>
      </c>
      <c r="C186" s="8">
        <f t="shared" si="36"/>
        <v>1.8785321055782258E-2</v>
      </c>
      <c r="D186" s="8">
        <f t="shared" si="37"/>
        <v>4.9002872066677416E-3</v>
      </c>
      <c r="E186" s="8">
        <f t="shared" si="38"/>
        <v>2.9406364709241937E-2</v>
      </c>
      <c r="F186" s="8">
        <f t="shared" si="39"/>
        <v>0.15088184229750001</v>
      </c>
      <c r="G186" s="8">
        <f t="shared" si="40"/>
        <v>4.9056383114903221E-2</v>
      </c>
      <c r="H186" s="8">
        <f t="shared" si="41"/>
        <v>0.21127469153730646</v>
      </c>
      <c r="I186" s="8">
        <f t="shared" si="42"/>
        <v>6.790240696035485E-2</v>
      </c>
      <c r="J186" s="8">
        <f t="shared" si="43"/>
        <v>1.9784995551588712E-2</v>
      </c>
      <c r="K186" s="8">
        <f t="shared" si="44"/>
        <v>8.7673298830564517E-2</v>
      </c>
      <c r="L186" s="8">
        <f t="shared" si="45"/>
        <v>2.9792090860483868E-2</v>
      </c>
      <c r="M186" s="8">
        <f t="shared" si="46"/>
        <v>7.4054248247951617E-3</v>
      </c>
      <c r="N186" s="8">
        <f t="shared" si="47"/>
        <v>5.2869337265064521E-2</v>
      </c>
      <c r="O186" s="8">
        <f t="shared" si="48"/>
        <v>4.7042071756903218E-2</v>
      </c>
      <c r="P186" s="8">
        <f t="shared" si="49"/>
        <v>6.9438172228225806E-8</v>
      </c>
      <c r="Q186" s="8">
        <f t="shared" si="50"/>
        <v>1.0890002795896777E-2</v>
      </c>
      <c r="R186" s="8">
        <f t="shared" si="51"/>
        <v>1</v>
      </c>
      <c r="S186" s="8">
        <f t="shared" si="52"/>
        <v>0.54024517501403224</v>
      </c>
      <c r="T186" s="8">
        <f t="shared" si="53"/>
        <v>0.3043929594069355</v>
      </c>
      <c r="W186" s="7" t="s">
        <v>1489</v>
      </c>
      <c r="X186" s="7" t="s">
        <v>270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1</v>
      </c>
      <c r="AO186" s="8">
        <v>0</v>
      </c>
      <c r="AP186" s="8">
        <v>0</v>
      </c>
      <c r="AS186" s="7">
        <v>324199</v>
      </c>
      <c r="AT186" s="7" t="s">
        <v>270</v>
      </c>
      <c r="AU186" s="8">
        <v>1.8785321055782258E-2</v>
      </c>
      <c r="AV186" s="8">
        <v>4.9002872066677416E-3</v>
      </c>
      <c r="AW186" s="8">
        <v>2.9406364709241937E-2</v>
      </c>
      <c r="AX186" s="8">
        <v>0.15088184229750001</v>
      </c>
      <c r="AY186" s="8">
        <v>4.9056383114903221E-2</v>
      </c>
      <c r="AZ186" s="8">
        <v>0.21127469153730646</v>
      </c>
      <c r="BA186" s="8">
        <v>6.790240696035485E-2</v>
      </c>
      <c r="BB186" s="8">
        <v>1.9784995551588712E-2</v>
      </c>
      <c r="BC186" s="8">
        <v>8.7673298830564517E-2</v>
      </c>
      <c r="BD186" s="8">
        <v>2.9792090860483868E-2</v>
      </c>
      <c r="BE186" s="8">
        <v>7.4054248247951617E-3</v>
      </c>
      <c r="BF186" s="8">
        <v>5.2869337265064521E-2</v>
      </c>
      <c r="BG186" s="8">
        <v>4.7042071756903218E-2</v>
      </c>
      <c r="BH186" s="8">
        <v>6.9438172228225806E-8</v>
      </c>
      <c r="BI186" s="8">
        <v>1.0890002795896777E-2</v>
      </c>
      <c r="BJ186" s="8">
        <v>1.0530919729716128</v>
      </c>
      <c r="BK186" s="8">
        <v>0.54024517501403224</v>
      </c>
      <c r="BL186" s="8">
        <v>0.3043929594069355</v>
      </c>
    </row>
    <row r="187" spans="1:64" x14ac:dyDescent="0.3">
      <c r="A187" s="7">
        <v>325110</v>
      </c>
      <c r="B187" s="7" t="s">
        <v>271</v>
      </c>
      <c r="C187" s="8">
        <f t="shared" si="36"/>
        <v>0</v>
      </c>
      <c r="D187" s="8">
        <f t="shared" si="37"/>
        <v>0</v>
      </c>
      <c r="E187" s="8">
        <f t="shared" si="38"/>
        <v>0</v>
      </c>
      <c r="F187" s="8">
        <f t="shared" si="39"/>
        <v>0</v>
      </c>
      <c r="G187" s="8">
        <f t="shared" si="40"/>
        <v>0</v>
      </c>
      <c r="H187" s="8">
        <f t="shared" si="41"/>
        <v>0</v>
      </c>
      <c r="I187" s="8">
        <f t="shared" si="42"/>
        <v>0</v>
      </c>
      <c r="J187" s="8">
        <f t="shared" si="43"/>
        <v>0</v>
      </c>
      <c r="K187" s="8">
        <f t="shared" si="44"/>
        <v>0</v>
      </c>
      <c r="L187" s="8">
        <f t="shared" si="45"/>
        <v>0</v>
      </c>
      <c r="M187" s="8">
        <f t="shared" si="46"/>
        <v>0</v>
      </c>
      <c r="N187" s="8">
        <f t="shared" si="47"/>
        <v>0</v>
      </c>
      <c r="O187" s="8">
        <f t="shared" si="48"/>
        <v>0</v>
      </c>
      <c r="P187" s="8">
        <f t="shared" si="49"/>
        <v>0</v>
      </c>
      <c r="Q187" s="8">
        <f t="shared" si="50"/>
        <v>0</v>
      </c>
      <c r="R187" s="8">
        <f t="shared" si="51"/>
        <v>1</v>
      </c>
      <c r="S187" s="8">
        <f t="shared" si="52"/>
        <v>0</v>
      </c>
      <c r="T187" s="8">
        <f t="shared" si="53"/>
        <v>0</v>
      </c>
      <c r="W187" s="7" t="s">
        <v>1490</v>
      </c>
      <c r="X187" s="7" t="s">
        <v>271</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1</v>
      </c>
      <c r="AO187" s="8">
        <v>0</v>
      </c>
      <c r="AP187" s="8">
        <v>0</v>
      </c>
      <c r="AS187" s="7">
        <v>325110</v>
      </c>
      <c r="AT187" s="7" t="s">
        <v>271</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1</v>
      </c>
      <c r="BK187" s="8">
        <v>0</v>
      </c>
      <c r="BL187" s="8">
        <v>0</v>
      </c>
    </row>
    <row r="188" spans="1:64" x14ac:dyDescent="0.3">
      <c r="A188" s="7">
        <v>325120</v>
      </c>
      <c r="B188" s="7" t="s">
        <v>272</v>
      </c>
      <c r="C188" s="8">
        <f t="shared" si="36"/>
        <v>4.0423031047612898E-2</v>
      </c>
      <c r="D188" s="8">
        <f t="shared" si="37"/>
        <v>9.8372110578225803E-3</v>
      </c>
      <c r="E188" s="8">
        <f t="shared" si="38"/>
        <v>6.4408829438564533E-2</v>
      </c>
      <c r="F188" s="8">
        <f t="shared" si="39"/>
        <v>3.3372508850822581E-2</v>
      </c>
      <c r="G188" s="8">
        <f t="shared" si="40"/>
        <v>1.4124990514930325E-2</v>
      </c>
      <c r="H188" s="8">
        <f t="shared" si="41"/>
        <v>9.0390102217724186E-2</v>
      </c>
      <c r="I188" s="8">
        <f t="shared" si="42"/>
        <v>2.2834575081912903E-2</v>
      </c>
      <c r="J188" s="8">
        <f t="shared" si="43"/>
        <v>7.4343980893370951E-3</v>
      </c>
      <c r="K188" s="8">
        <f t="shared" si="44"/>
        <v>4.5876499421677409E-2</v>
      </c>
      <c r="L188" s="8">
        <f t="shared" si="45"/>
        <v>3.924130700182258E-2</v>
      </c>
      <c r="M188" s="8">
        <f t="shared" si="46"/>
        <v>9.2322978908806457E-3</v>
      </c>
      <c r="N188" s="8">
        <f t="shared" si="47"/>
        <v>6.5716431341403217E-2</v>
      </c>
      <c r="O188" s="8">
        <f t="shared" si="48"/>
        <v>0.14489581508298394</v>
      </c>
      <c r="P188" s="8">
        <f t="shared" si="49"/>
        <v>1.9874477033675807E-6</v>
      </c>
      <c r="Q188" s="8">
        <f t="shared" si="50"/>
        <v>0.10534234967830643</v>
      </c>
      <c r="R188" s="8">
        <f t="shared" si="51"/>
        <v>1</v>
      </c>
      <c r="S188" s="8">
        <f t="shared" si="52"/>
        <v>0.37982308545435489</v>
      </c>
      <c r="T188" s="8">
        <f t="shared" si="53"/>
        <v>0.31808095646403223</v>
      </c>
      <c r="W188" s="7" t="s">
        <v>1491</v>
      </c>
      <c r="X188" s="7" t="s">
        <v>272</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1</v>
      </c>
      <c r="AO188" s="8">
        <v>0</v>
      </c>
      <c r="AP188" s="8">
        <v>0</v>
      </c>
      <c r="AS188" s="7">
        <v>325120</v>
      </c>
      <c r="AT188" s="7" t="s">
        <v>272</v>
      </c>
      <c r="AU188" s="8">
        <v>4.0423031047612898E-2</v>
      </c>
      <c r="AV188" s="8">
        <v>9.8372110578225803E-3</v>
      </c>
      <c r="AW188" s="8">
        <v>6.4408829438564533E-2</v>
      </c>
      <c r="AX188" s="8">
        <v>3.3372508850822581E-2</v>
      </c>
      <c r="AY188" s="8">
        <v>1.4124990514930325E-2</v>
      </c>
      <c r="AZ188" s="8">
        <v>9.0390102217724186E-2</v>
      </c>
      <c r="BA188" s="8">
        <v>2.2834575081912903E-2</v>
      </c>
      <c r="BB188" s="8">
        <v>7.4343980893370951E-3</v>
      </c>
      <c r="BC188" s="8">
        <v>4.5876499421677409E-2</v>
      </c>
      <c r="BD188" s="8">
        <v>3.924130700182258E-2</v>
      </c>
      <c r="BE188" s="8">
        <v>9.2322978908806457E-3</v>
      </c>
      <c r="BF188" s="8">
        <v>6.5716431341403217E-2</v>
      </c>
      <c r="BG188" s="8">
        <v>0.14489581508298394</v>
      </c>
      <c r="BH188" s="8">
        <v>1.9874477033675807E-6</v>
      </c>
      <c r="BI188" s="8">
        <v>0.10534234967830643</v>
      </c>
      <c r="BJ188" s="8">
        <v>1.1146690715441938</v>
      </c>
      <c r="BK188" s="8">
        <v>0.37982308545435489</v>
      </c>
      <c r="BL188" s="8">
        <v>0.31808095646403223</v>
      </c>
    </row>
    <row r="189" spans="1:64" x14ac:dyDescent="0.3">
      <c r="A189" s="7">
        <v>325130</v>
      </c>
      <c r="B189" s="7" t="s">
        <v>273</v>
      </c>
      <c r="C189" s="8">
        <f t="shared" si="36"/>
        <v>1.0658679590541937E-2</v>
      </c>
      <c r="D189" s="8">
        <f t="shared" si="37"/>
        <v>2.3630243555414513E-3</v>
      </c>
      <c r="E189" s="8">
        <f t="shared" si="38"/>
        <v>3.1504099439032263E-2</v>
      </c>
      <c r="F189" s="8">
        <f t="shared" si="39"/>
        <v>3.1029982365970973E-2</v>
      </c>
      <c r="G189" s="8">
        <f t="shared" si="40"/>
        <v>8.5107547698027412E-3</v>
      </c>
      <c r="H189" s="8">
        <f t="shared" si="41"/>
        <v>6.2881177684180653E-2</v>
      </c>
      <c r="I189" s="8">
        <f t="shared" si="42"/>
        <v>1.7821891390620966E-2</v>
      </c>
      <c r="J189" s="8">
        <f t="shared" si="43"/>
        <v>4.503627621867741E-3</v>
      </c>
      <c r="K189" s="8">
        <f t="shared" si="44"/>
        <v>4.0043281458580653E-2</v>
      </c>
      <c r="L189" s="8">
        <f t="shared" si="45"/>
        <v>1.0571837885788707E-2</v>
      </c>
      <c r="M189" s="8">
        <f t="shared" si="46"/>
        <v>2.2996062463485484E-3</v>
      </c>
      <c r="N189" s="8">
        <f t="shared" si="47"/>
        <v>3.7676373222483871E-2</v>
      </c>
      <c r="O189" s="8">
        <f t="shared" si="48"/>
        <v>7.3079758735354827E-2</v>
      </c>
      <c r="P189" s="8">
        <f t="shared" si="49"/>
        <v>5.3866454744072571E-7</v>
      </c>
      <c r="Q189" s="8">
        <f t="shared" si="50"/>
        <v>2.2708360216774189E-2</v>
      </c>
      <c r="R189" s="8">
        <f t="shared" si="51"/>
        <v>1</v>
      </c>
      <c r="S189" s="8">
        <f t="shared" si="52"/>
        <v>0.23145417288451611</v>
      </c>
      <c r="T189" s="8">
        <f t="shared" si="53"/>
        <v>0.19140105853532255</v>
      </c>
      <c r="W189" s="7" t="s">
        <v>1492</v>
      </c>
      <c r="X189" s="7" t="s">
        <v>273</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1</v>
      </c>
      <c r="AO189" s="8">
        <v>0</v>
      </c>
      <c r="AP189" s="8">
        <v>0</v>
      </c>
      <c r="AS189" s="7">
        <v>325130</v>
      </c>
      <c r="AT189" s="7" t="s">
        <v>273</v>
      </c>
      <c r="AU189" s="8">
        <v>1.0658679590541937E-2</v>
      </c>
      <c r="AV189" s="8">
        <v>2.3630243555414513E-3</v>
      </c>
      <c r="AW189" s="8">
        <v>3.1504099439032263E-2</v>
      </c>
      <c r="AX189" s="8">
        <v>3.1029982365970973E-2</v>
      </c>
      <c r="AY189" s="8">
        <v>8.5107547698027412E-3</v>
      </c>
      <c r="AZ189" s="8">
        <v>6.2881177684180653E-2</v>
      </c>
      <c r="BA189" s="8">
        <v>1.7821891390620966E-2</v>
      </c>
      <c r="BB189" s="8">
        <v>4.503627621867741E-3</v>
      </c>
      <c r="BC189" s="8">
        <v>4.0043281458580653E-2</v>
      </c>
      <c r="BD189" s="8">
        <v>1.0571837885788707E-2</v>
      </c>
      <c r="BE189" s="8">
        <v>2.2996062463485484E-3</v>
      </c>
      <c r="BF189" s="8">
        <v>3.7676373222483871E-2</v>
      </c>
      <c r="BG189" s="8">
        <v>7.3079758735354827E-2</v>
      </c>
      <c r="BH189" s="8">
        <v>5.3866454744072571E-7</v>
      </c>
      <c r="BI189" s="8">
        <v>2.2708360216774189E-2</v>
      </c>
      <c r="BJ189" s="8">
        <v>1.0445258033851612</v>
      </c>
      <c r="BK189" s="8">
        <v>0.23145417288451611</v>
      </c>
      <c r="BL189" s="8">
        <v>0.19140105853532255</v>
      </c>
    </row>
    <row r="190" spans="1:64" x14ac:dyDescent="0.3">
      <c r="A190" s="7">
        <v>325180</v>
      </c>
      <c r="B190" s="7" t="s">
        <v>274</v>
      </c>
      <c r="C190" s="8">
        <f t="shared" si="36"/>
        <v>3.2104775557524196E-2</v>
      </c>
      <c r="D190" s="8">
        <f t="shared" si="37"/>
        <v>7.2079845277019357E-3</v>
      </c>
      <c r="E190" s="8">
        <f t="shared" si="38"/>
        <v>8.8193498811500001E-2</v>
      </c>
      <c r="F190" s="8">
        <f t="shared" si="39"/>
        <v>9.3720826268654828E-2</v>
      </c>
      <c r="G190" s="8">
        <f t="shared" si="40"/>
        <v>2.9714298275053223E-2</v>
      </c>
      <c r="H190" s="8">
        <f t="shared" si="41"/>
        <v>0.21428015720537097</v>
      </c>
      <c r="I190" s="8">
        <f t="shared" si="42"/>
        <v>6.2458447429048394E-2</v>
      </c>
      <c r="J190" s="8">
        <f t="shared" si="43"/>
        <v>1.7954670087498389E-2</v>
      </c>
      <c r="K190" s="8">
        <f t="shared" si="44"/>
        <v>0.14265402674366126</v>
      </c>
      <c r="L190" s="8">
        <f t="shared" si="45"/>
        <v>3.1516529640937097E-2</v>
      </c>
      <c r="M190" s="8">
        <f t="shared" si="46"/>
        <v>6.9111634604119357E-3</v>
      </c>
      <c r="N190" s="8">
        <f t="shared" si="47"/>
        <v>0.10198997713517742</v>
      </c>
      <c r="O190" s="8">
        <f t="shared" si="48"/>
        <v>0.18009301882904835</v>
      </c>
      <c r="P190" s="8">
        <f t="shared" si="49"/>
        <v>6.0754377100398399E-7</v>
      </c>
      <c r="Q190" s="8">
        <f t="shared" si="50"/>
        <v>4.1408392334903218E-2</v>
      </c>
      <c r="R190" s="8">
        <f t="shared" si="51"/>
        <v>1</v>
      </c>
      <c r="S190" s="8">
        <f t="shared" si="52"/>
        <v>0.64416689465225796</v>
      </c>
      <c r="T190" s="8">
        <f t="shared" si="53"/>
        <v>0.52951875716322594</v>
      </c>
      <c r="W190" s="7" t="s">
        <v>1493</v>
      </c>
      <c r="X190" s="7" t="s">
        <v>274</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1</v>
      </c>
      <c r="AO190" s="8">
        <v>0</v>
      </c>
      <c r="AP190" s="8">
        <v>0</v>
      </c>
      <c r="AS190" s="7">
        <v>325180</v>
      </c>
      <c r="AT190" s="7" t="s">
        <v>274</v>
      </c>
      <c r="AU190" s="8">
        <v>3.2104775557524196E-2</v>
      </c>
      <c r="AV190" s="8">
        <v>7.2079845277019357E-3</v>
      </c>
      <c r="AW190" s="8">
        <v>8.8193498811500001E-2</v>
      </c>
      <c r="AX190" s="8">
        <v>9.3720826268654828E-2</v>
      </c>
      <c r="AY190" s="8">
        <v>2.9714298275053223E-2</v>
      </c>
      <c r="AZ190" s="8">
        <v>0.21428015720537097</v>
      </c>
      <c r="BA190" s="8">
        <v>6.2458447429048394E-2</v>
      </c>
      <c r="BB190" s="8">
        <v>1.7954670087498389E-2</v>
      </c>
      <c r="BC190" s="8">
        <v>0.14265402674366126</v>
      </c>
      <c r="BD190" s="8">
        <v>3.1516529640937097E-2</v>
      </c>
      <c r="BE190" s="8">
        <v>6.9111634604119357E-3</v>
      </c>
      <c r="BF190" s="8">
        <v>0.10198997713517742</v>
      </c>
      <c r="BG190" s="8">
        <v>0.18009301882904835</v>
      </c>
      <c r="BH190" s="8">
        <v>6.0754377100398399E-7</v>
      </c>
      <c r="BI190" s="8">
        <v>4.1408392334903218E-2</v>
      </c>
      <c r="BJ190" s="8">
        <v>1.1275062588969353</v>
      </c>
      <c r="BK190" s="8">
        <v>0.64416689465225796</v>
      </c>
      <c r="BL190" s="8">
        <v>0.52951875716322594</v>
      </c>
    </row>
    <row r="191" spans="1:64" x14ac:dyDescent="0.3">
      <c r="A191" s="7">
        <v>325193</v>
      </c>
      <c r="B191" s="7" t="s">
        <v>275</v>
      </c>
      <c r="C191" s="8">
        <f t="shared" si="36"/>
        <v>1.3921765023354837E-3</v>
      </c>
      <c r="D191" s="8">
        <f t="shared" si="37"/>
        <v>1.9153659161451613E-4</v>
      </c>
      <c r="E191" s="8">
        <f t="shared" si="38"/>
        <v>1.6054742955306451E-3</v>
      </c>
      <c r="F191" s="8">
        <f t="shared" si="39"/>
        <v>1.8947253656129034E-2</v>
      </c>
      <c r="G191" s="8">
        <f t="shared" si="40"/>
        <v>4.124803586241935E-3</v>
      </c>
      <c r="H191" s="8">
        <f t="shared" si="41"/>
        <v>1.1762203173580645E-2</v>
      </c>
      <c r="I191" s="8">
        <f t="shared" si="42"/>
        <v>8.6805637642903225E-3</v>
      </c>
      <c r="J191" s="8">
        <f t="shared" si="43"/>
        <v>1.6394636862258065E-3</v>
      </c>
      <c r="K191" s="8">
        <f t="shared" si="44"/>
        <v>5.4909132918064514E-3</v>
      </c>
      <c r="L191" s="8">
        <f t="shared" si="45"/>
        <v>1.9061506040322581E-3</v>
      </c>
      <c r="M191" s="8">
        <f t="shared" si="46"/>
        <v>2.7861530617903228E-4</v>
      </c>
      <c r="N191" s="8">
        <f t="shared" si="47"/>
        <v>3.2567980740483872E-3</v>
      </c>
      <c r="O191" s="8">
        <f t="shared" si="48"/>
        <v>5.9024951788387093E-3</v>
      </c>
      <c r="P191" s="8">
        <f t="shared" si="49"/>
        <v>6.0156682615322577E-9</v>
      </c>
      <c r="Q191" s="8">
        <f t="shared" si="50"/>
        <v>6.4280872069677421E-4</v>
      </c>
      <c r="R191" s="8">
        <f t="shared" si="51"/>
        <v>1</v>
      </c>
      <c r="S191" s="8">
        <f t="shared" si="52"/>
        <v>5.0963292674032254E-2</v>
      </c>
      <c r="T191" s="8">
        <f t="shared" si="53"/>
        <v>3.1939973000322579E-2</v>
      </c>
      <c r="W191" s="7" t="s">
        <v>1494</v>
      </c>
      <c r="X191" s="7" t="s">
        <v>275</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1</v>
      </c>
      <c r="AO191" s="8">
        <v>0</v>
      </c>
      <c r="AP191" s="8">
        <v>0</v>
      </c>
      <c r="AS191" s="7">
        <v>325193</v>
      </c>
      <c r="AT191" s="7" t="s">
        <v>275</v>
      </c>
      <c r="AU191" s="8">
        <v>1.3921765023354837E-3</v>
      </c>
      <c r="AV191" s="8">
        <v>1.9153659161451613E-4</v>
      </c>
      <c r="AW191" s="8">
        <v>1.6054742955306451E-3</v>
      </c>
      <c r="AX191" s="8">
        <v>1.8947253656129034E-2</v>
      </c>
      <c r="AY191" s="8">
        <v>4.124803586241935E-3</v>
      </c>
      <c r="AZ191" s="8">
        <v>1.1762203173580645E-2</v>
      </c>
      <c r="BA191" s="8">
        <v>8.6805637642903225E-3</v>
      </c>
      <c r="BB191" s="8">
        <v>1.6394636862258065E-3</v>
      </c>
      <c r="BC191" s="8">
        <v>5.4909132918064514E-3</v>
      </c>
      <c r="BD191" s="8">
        <v>1.9061506040322581E-3</v>
      </c>
      <c r="BE191" s="8">
        <v>2.7861530617903228E-4</v>
      </c>
      <c r="BF191" s="8">
        <v>3.2567980740483872E-3</v>
      </c>
      <c r="BG191" s="8">
        <v>5.9024951788387093E-3</v>
      </c>
      <c r="BH191" s="8">
        <v>6.0156682615322577E-9</v>
      </c>
      <c r="BI191" s="8">
        <v>6.4280872069677421E-4</v>
      </c>
      <c r="BJ191" s="8">
        <v>1.003189187389516</v>
      </c>
      <c r="BK191" s="8">
        <v>5.0963292674032254E-2</v>
      </c>
      <c r="BL191" s="8">
        <v>3.1939973000322579E-2</v>
      </c>
    </row>
    <row r="192" spans="1:64" x14ac:dyDescent="0.3">
      <c r="A192" s="7">
        <v>325194</v>
      </c>
      <c r="B192" s="7" t="s">
        <v>276</v>
      </c>
      <c r="C192" s="8">
        <f t="shared" si="36"/>
        <v>4.3986388957806448E-3</v>
      </c>
      <c r="D192" s="8">
        <f t="shared" si="37"/>
        <v>9.4428130205645151E-4</v>
      </c>
      <c r="E192" s="8">
        <f t="shared" si="38"/>
        <v>1.0952487012919355E-2</v>
      </c>
      <c r="F192" s="8">
        <f t="shared" si="39"/>
        <v>2.5934919947337095E-2</v>
      </c>
      <c r="G192" s="8">
        <f t="shared" si="40"/>
        <v>6.2384312789354832E-3</v>
      </c>
      <c r="H192" s="8">
        <f t="shared" si="41"/>
        <v>3.9197836343159681E-2</v>
      </c>
      <c r="I192" s="8">
        <f t="shared" si="42"/>
        <v>3.198784791219355E-2</v>
      </c>
      <c r="J192" s="8">
        <f t="shared" si="43"/>
        <v>9.1087867026935481E-3</v>
      </c>
      <c r="K192" s="8">
        <f t="shared" si="44"/>
        <v>6.0857383051129033E-2</v>
      </c>
      <c r="L192" s="8">
        <f t="shared" si="45"/>
        <v>6.7215752223064524E-3</v>
      </c>
      <c r="M192" s="8">
        <f t="shared" si="46"/>
        <v>1.438087066146774E-3</v>
      </c>
      <c r="N192" s="8">
        <f t="shared" si="47"/>
        <v>2.0589784689080647E-2</v>
      </c>
      <c r="O192" s="8">
        <f t="shared" si="48"/>
        <v>1.7634085949564515E-2</v>
      </c>
      <c r="P192" s="8">
        <f t="shared" si="49"/>
        <v>1.3458857002766125E-7</v>
      </c>
      <c r="Q192" s="8">
        <f t="shared" si="50"/>
        <v>1.7846766448451614E-3</v>
      </c>
      <c r="R192" s="8">
        <f t="shared" si="51"/>
        <v>1</v>
      </c>
      <c r="S192" s="8">
        <f t="shared" si="52"/>
        <v>0.11975828434370966</v>
      </c>
      <c r="T192" s="8">
        <f t="shared" si="53"/>
        <v>0.15034111444016129</v>
      </c>
      <c r="W192" s="7" t="s">
        <v>1495</v>
      </c>
      <c r="X192" s="7" t="s">
        <v>276</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1</v>
      </c>
      <c r="AO192" s="8">
        <v>0</v>
      </c>
      <c r="AP192" s="8">
        <v>0</v>
      </c>
      <c r="AS192" s="7">
        <v>325194</v>
      </c>
      <c r="AT192" s="7" t="s">
        <v>276</v>
      </c>
      <c r="AU192" s="8">
        <v>4.3986388957806448E-3</v>
      </c>
      <c r="AV192" s="8">
        <v>9.4428130205645151E-4</v>
      </c>
      <c r="AW192" s="8">
        <v>1.0952487012919355E-2</v>
      </c>
      <c r="AX192" s="8">
        <v>2.5934919947337095E-2</v>
      </c>
      <c r="AY192" s="8">
        <v>6.2384312789354832E-3</v>
      </c>
      <c r="AZ192" s="8">
        <v>3.9197836343159681E-2</v>
      </c>
      <c r="BA192" s="8">
        <v>3.198784791219355E-2</v>
      </c>
      <c r="BB192" s="8">
        <v>9.1087867026935481E-3</v>
      </c>
      <c r="BC192" s="8">
        <v>6.0857383051129033E-2</v>
      </c>
      <c r="BD192" s="8">
        <v>6.7215752223064524E-3</v>
      </c>
      <c r="BE192" s="8">
        <v>1.438087066146774E-3</v>
      </c>
      <c r="BF192" s="8">
        <v>2.0589784689080647E-2</v>
      </c>
      <c r="BG192" s="8">
        <v>1.7634085949564515E-2</v>
      </c>
      <c r="BH192" s="8">
        <v>1.3458857002766125E-7</v>
      </c>
      <c r="BI192" s="8">
        <v>1.7846766448451614E-3</v>
      </c>
      <c r="BJ192" s="8">
        <v>1.0162954072108064</v>
      </c>
      <c r="BK192" s="8">
        <v>0.11975828434370966</v>
      </c>
      <c r="BL192" s="8">
        <v>0.15034111444016129</v>
      </c>
    </row>
    <row r="193" spans="1:64" x14ac:dyDescent="0.3">
      <c r="A193" s="7">
        <v>325199</v>
      </c>
      <c r="B193" s="7" t="s">
        <v>277</v>
      </c>
      <c r="C193" s="8">
        <f t="shared" si="36"/>
        <v>3.5118225528940325E-2</v>
      </c>
      <c r="D193" s="8">
        <f t="shared" si="37"/>
        <v>7.6830456895349997E-3</v>
      </c>
      <c r="E193" s="8">
        <f t="shared" si="38"/>
        <v>6.4293104639308069E-2</v>
      </c>
      <c r="F193" s="8">
        <f t="shared" si="39"/>
        <v>0.31349642129586131</v>
      </c>
      <c r="G193" s="8">
        <f t="shared" si="40"/>
        <v>0.10707526835830787</v>
      </c>
      <c r="H193" s="8">
        <f t="shared" si="41"/>
        <v>0.45982095568144826</v>
      </c>
      <c r="I193" s="8">
        <f t="shared" si="42"/>
        <v>0.23481097741696771</v>
      </c>
      <c r="J193" s="8">
        <f t="shared" si="43"/>
        <v>6.9490829202214527E-2</v>
      </c>
      <c r="K193" s="8">
        <f t="shared" si="44"/>
        <v>0.3780630942255</v>
      </c>
      <c r="L193" s="8">
        <f t="shared" si="45"/>
        <v>5.2146603958417748E-2</v>
      </c>
      <c r="M193" s="8">
        <f t="shared" si="46"/>
        <v>1.1783008292191933E-2</v>
      </c>
      <c r="N193" s="8">
        <f t="shared" si="47"/>
        <v>0.11829738930964515</v>
      </c>
      <c r="O193" s="8">
        <f t="shared" si="48"/>
        <v>0.11781646996161291</v>
      </c>
      <c r="P193" s="8">
        <f t="shared" si="49"/>
        <v>8.2916092996525818E-7</v>
      </c>
      <c r="Q193" s="8">
        <f t="shared" si="50"/>
        <v>1.2192701381806446E-2</v>
      </c>
      <c r="R193" s="8">
        <f t="shared" si="51"/>
        <v>1</v>
      </c>
      <c r="S193" s="8">
        <f t="shared" si="52"/>
        <v>1.2029732904975805</v>
      </c>
      <c r="T193" s="8">
        <f t="shared" si="53"/>
        <v>1.0049455460059677</v>
      </c>
      <c r="W193" s="7" t="s">
        <v>1496</v>
      </c>
      <c r="X193" s="7" t="s">
        <v>277</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1</v>
      </c>
      <c r="AO193" s="8">
        <v>0</v>
      </c>
      <c r="AP193" s="8">
        <v>0</v>
      </c>
      <c r="AS193" s="7">
        <v>325199</v>
      </c>
      <c r="AT193" s="7" t="s">
        <v>277</v>
      </c>
      <c r="AU193" s="8">
        <v>3.5118225528940325E-2</v>
      </c>
      <c r="AV193" s="8">
        <v>7.6830456895349997E-3</v>
      </c>
      <c r="AW193" s="8">
        <v>6.4293104639308069E-2</v>
      </c>
      <c r="AX193" s="8">
        <v>0.31349642129586131</v>
      </c>
      <c r="AY193" s="8">
        <v>0.10707526835830787</v>
      </c>
      <c r="AZ193" s="8">
        <v>0.45982095568144826</v>
      </c>
      <c r="BA193" s="8">
        <v>0.23481097741696771</v>
      </c>
      <c r="BB193" s="8">
        <v>6.9490829202214527E-2</v>
      </c>
      <c r="BC193" s="8">
        <v>0.3780630942255</v>
      </c>
      <c r="BD193" s="8">
        <v>5.2146603958417748E-2</v>
      </c>
      <c r="BE193" s="8">
        <v>1.1783008292191933E-2</v>
      </c>
      <c r="BF193" s="8">
        <v>0.11829738930964515</v>
      </c>
      <c r="BG193" s="8">
        <v>0.11781646996161291</v>
      </c>
      <c r="BH193" s="8">
        <v>8.2916092996525818E-7</v>
      </c>
      <c r="BI193" s="8">
        <v>1.2192701381806446E-2</v>
      </c>
      <c r="BJ193" s="8">
        <v>1.1070943758577418</v>
      </c>
      <c r="BK193" s="8">
        <v>1.2029732904975805</v>
      </c>
      <c r="BL193" s="8">
        <v>1.0049455460059677</v>
      </c>
    </row>
    <row r="194" spans="1:64" x14ac:dyDescent="0.3">
      <c r="A194" s="7">
        <v>325211</v>
      </c>
      <c r="B194" s="7" t="s">
        <v>278</v>
      </c>
      <c r="C194" s="8">
        <f t="shared" si="36"/>
        <v>3.2680839638196776E-2</v>
      </c>
      <c r="D194" s="8">
        <f t="shared" si="37"/>
        <v>6.6201628658362896E-3</v>
      </c>
      <c r="E194" s="8">
        <f t="shared" si="38"/>
        <v>6.3579928851E-2</v>
      </c>
      <c r="F194" s="8">
        <f t="shared" si="39"/>
        <v>0.19436448317008068</v>
      </c>
      <c r="G194" s="8">
        <f t="shared" si="40"/>
        <v>6.5573627044754834E-2</v>
      </c>
      <c r="H194" s="8">
        <f t="shared" si="41"/>
        <v>0.34643851615711296</v>
      </c>
      <c r="I194" s="8">
        <f t="shared" si="42"/>
        <v>0.11992997654369356</v>
      </c>
      <c r="J194" s="8">
        <f t="shared" si="43"/>
        <v>3.3003806292969361E-2</v>
      </c>
      <c r="K194" s="8">
        <f t="shared" si="44"/>
        <v>0.21043815029372578</v>
      </c>
      <c r="L194" s="8">
        <f t="shared" si="45"/>
        <v>5.3697244675096775E-2</v>
      </c>
      <c r="M194" s="8">
        <f t="shared" si="46"/>
        <v>1.1110192078503224E-2</v>
      </c>
      <c r="N194" s="8">
        <f t="shared" si="47"/>
        <v>0.12755169986340323</v>
      </c>
      <c r="O194" s="8">
        <f t="shared" si="48"/>
        <v>0.12449737381393543</v>
      </c>
      <c r="P194" s="8">
        <f t="shared" si="49"/>
        <v>2.6245737617769342E-7</v>
      </c>
      <c r="Q194" s="8">
        <f t="shared" si="50"/>
        <v>2.4949522169350005E-2</v>
      </c>
      <c r="R194" s="8">
        <f t="shared" si="51"/>
        <v>1</v>
      </c>
      <c r="S194" s="8">
        <f t="shared" si="52"/>
        <v>0.97734436830774174</v>
      </c>
      <c r="T194" s="8">
        <f t="shared" si="53"/>
        <v>0.73433967506612896</v>
      </c>
      <c r="W194" s="7" t="s">
        <v>1497</v>
      </c>
      <c r="X194" s="7" t="s">
        <v>278</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1</v>
      </c>
      <c r="AO194" s="8">
        <v>0</v>
      </c>
      <c r="AP194" s="8">
        <v>0</v>
      </c>
      <c r="AS194" s="7">
        <v>325211</v>
      </c>
      <c r="AT194" s="7" t="s">
        <v>278</v>
      </c>
      <c r="AU194" s="8">
        <v>3.2680839638196776E-2</v>
      </c>
      <c r="AV194" s="8">
        <v>6.6201628658362896E-3</v>
      </c>
      <c r="AW194" s="8">
        <v>6.3579928851E-2</v>
      </c>
      <c r="AX194" s="8">
        <v>0.19436448317008068</v>
      </c>
      <c r="AY194" s="8">
        <v>6.5573627044754834E-2</v>
      </c>
      <c r="AZ194" s="8">
        <v>0.34643851615711296</v>
      </c>
      <c r="BA194" s="8">
        <v>0.11992997654369356</v>
      </c>
      <c r="BB194" s="8">
        <v>3.3003806292969361E-2</v>
      </c>
      <c r="BC194" s="8">
        <v>0.21043815029372578</v>
      </c>
      <c r="BD194" s="8">
        <v>5.3697244675096775E-2</v>
      </c>
      <c r="BE194" s="8">
        <v>1.1110192078503224E-2</v>
      </c>
      <c r="BF194" s="8">
        <v>0.12755169986340323</v>
      </c>
      <c r="BG194" s="8">
        <v>0.12449737381393543</v>
      </c>
      <c r="BH194" s="8">
        <v>2.6245737617769342E-7</v>
      </c>
      <c r="BI194" s="8">
        <v>2.4949522169350005E-2</v>
      </c>
      <c r="BJ194" s="8">
        <v>1.1028809313546772</v>
      </c>
      <c r="BK194" s="8">
        <v>0.97734436830774174</v>
      </c>
      <c r="BL194" s="8">
        <v>0.73433967506612896</v>
      </c>
    </row>
    <row r="195" spans="1:64" x14ac:dyDescent="0.3">
      <c r="A195" s="7">
        <v>325212</v>
      </c>
      <c r="B195" s="7" t="s">
        <v>279</v>
      </c>
      <c r="C195" s="8">
        <f t="shared" ref="C195:C258" si="54">IF(Y195=0,VLOOKUP(A195,$AS$2:$BL$948,3,FALSE),Y195)</f>
        <v>9.0939256612048384E-3</v>
      </c>
      <c r="D195" s="8">
        <f t="shared" ref="D195:D258" si="55">IF(Z195=0,VLOOKUP(A195,$AS$2:$BL$948,4,FALSE),Z195)</f>
        <v>2.519007587098387E-3</v>
      </c>
      <c r="E195" s="8">
        <f t="shared" ref="E195:E258" si="56">IF(AA195=0,VLOOKUP(A195,$AS$2:$BL$948,5,FALSE),AA195)</f>
        <v>1.4736511172177421E-2</v>
      </c>
      <c r="F195" s="8">
        <f t="shared" ref="F195:F258" si="57">IF(AB195=0,VLOOKUP($A195,$AS$2:$BL$948,6,FALSE),AB195)</f>
        <v>1.3296394759064517E-2</v>
      </c>
      <c r="G195" s="8">
        <f t="shared" ref="G195:G258" si="58">IF(AC195=0,VLOOKUP($A195,$AS$2:$BL$948,7,FALSE),AC195)</f>
        <v>5.4869950880451612E-3</v>
      </c>
      <c r="H195" s="8">
        <f t="shared" ref="H195:H258" si="59">IF(AD195=0,VLOOKUP($A195,$AS$2:$BL$948,8,FALSE),AD195)</f>
        <v>2.6258489698080641E-2</v>
      </c>
      <c r="I195" s="8">
        <f t="shared" ref="I195:I258" si="60">IF(AE195=0,VLOOKUP($A195,$AS$2:$BL$948,9,FALSE),AE195)</f>
        <v>1.1977600705370966E-2</v>
      </c>
      <c r="J195" s="8">
        <f t="shared" ref="J195:J258" si="61">IF(AF195=0,VLOOKUP($A195,$AS$2:$BL$948,10,FALSE),AF195)</f>
        <v>4.0760079501064523E-3</v>
      </c>
      <c r="K195" s="8">
        <f t="shared" ref="K195:K258" si="62">IF(AG195=0,VLOOKUP($A195,$AS$2:$BL$948,11,FALSE),AG195)</f>
        <v>2.0111453846403223E-2</v>
      </c>
      <c r="L195" s="8">
        <f t="shared" ref="L195:L258" si="63">IF(AH195=0,VLOOKUP($A195,$AS$2:$BL$948,12,FALSE),AH195)</f>
        <v>1.301845391832258E-2</v>
      </c>
      <c r="M195" s="8">
        <f t="shared" ref="M195:M258" si="64">IF(AI195=0,VLOOKUP($A195,$AS$2:$BL$948,13,FALSE),AI195)</f>
        <v>3.6474382122306452E-3</v>
      </c>
      <c r="N195" s="8">
        <f t="shared" ref="N195:N258" si="65">IF(AJ195=0,VLOOKUP($A195,$AS$2:$BL$948,14,FALSE),AJ195)</f>
        <v>2.4062163513774191E-2</v>
      </c>
      <c r="O195" s="8">
        <f t="shared" ref="O195:O258" si="66">IF(AK195=0,VLOOKUP($A195,$AS$2:$BL$948,15,FALSE),AK195)</f>
        <v>2.4761349258193548E-2</v>
      </c>
      <c r="P195" s="8">
        <f t="shared" ref="P195:P258" si="67">IF(AL195=0,VLOOKUP($A195,$AS$2:$BL$948,16,FALSE),AL195)</f>
        <v>1.7081812593338707E-7</v>
      </c>
      <c r="Q195" s="8">
        <f t="shared" ref="Q195:Q258" si="68">IF(AM195=0,VLOOKUP($A195,$AS$2:$BL$948,17,FALSE),AM195)</f>
        <v>1.3736065868967742E-2</v>
      </c>
      <c r="R195" s="8">
        <f t="shared" ref="R195:R258" si="69">IF(AN195=0,VLOOKUP($A195,$AS$2:$BL$948,18,FALSE),AN195)</f>
        <v>1</v>
      </c>
      <c r="S195" s="8">
        <f t="shared" ref="S195:S258" si="70">IF(AO195=0,VLOOKUP($A195,$AS$2:$BL$948,19,FALSE),AO195)</f>
        <v>0.10955800857741936</v>
      </c>
      <c r="T195" s="8">
        <f t="shared" ref="T195:T258" si="71">IF(AP195=0,VLOOKUP($A195,$AS$2:$BL$948,20,FALSE),AP195)</f>
        <v>0.10068119153419355</v>
      </c>
      <c r="W195" s="7" t="s">
        <v>1498</v>
      </c>
      <c r="X195" s="7" t="s">
        <v>279</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1</v>
      </c>
      <c r="AO195" s="8">
        <v>0</v>
      </c>
      <c r="AP195" s="8">
        <v>0</v>
      </c>
      <c r="AS195" s="7">
        <v>325212</v>
      </c>
      <c r="AT195" s="7" t="s">
        <v>279</v>
      </c>
      <c r="AU195" s="8">
        <v>9.0939256612048384E-3</v>
      </c>
      <c r="AV195" s="8">
        <v>2.519007587098387E-3</v>
      </c>
      <c r="AW195" s="8">
        <v>1.4736511172177421E-2</v>
      </c>
      <c r="AX195" s="8">
        <v>1.3296394759064517E-2</v>
      </c>
      <c r="AY195" s="8">
        <v>5.4869950880451612E-3</v>
      </c>
      <c r="AZ195" s="8">
        <v>2.6258489698080641E-2</v>
      </c>
      <c r="BA195" s="8">
        <v>1.1977600705370966E-2</v>
      </c>
      <c r="BB195" s="8">
        <v>4.0760079501064523E-3</v>
      </c>
      <c r="BC195" s="8">
        <v>2.0111453846403223E-2</v>
      </c>
      <c r="BD195" s="8">
        <v>1.301845391832258E-2</v>
      </c>
      <c r="BE195" s="8">
        <v>3.6474382122306452E-3</v>
      </c>
      <c r="BF195" s="8">
        <v>2.4062163513774191E-2</v>
      </c>
      <c r="BG195" s="8">
        <v>2.4761349258193548E-2</v>
      </c>
      <c r="BH195" s="8">
        <v>1.7081812593338707E-7</v>
      </c>
      <c r="BI195" s="8">
        <v>1.3736065868967742E-2</v>
      </c>
      <c r="BJ195" s="8">
        <v>1.0263494444203227</v>
      </c>
      <c r="BK195" s="8">
        <v>0.10955800857741936</v>
      </c>
      <c r="BL195" s="8">
        <v>0.10068119153419355</v>
      </c>
    </row>
    <row r="196" spans="1:64" x14ac:dyDescent="0.3">
      <c r="A196" s="7">
        <v>325220</v>
      </c>
      <c r="B196" s="7" t="s">
        <v>280</v>
      </c>
      <c r="C196" s="8">
        <f t="shared" si="54"/>
        <v>4.5855363464838714E-3</v>
      </c>
      <c r="D196" s="8">
        <f t="shared" si="55"/>
        <v>1.1252466520629031E-3</v>
      </c>
      <c r="E196" s="8">
        <f t="shared" si="56"/>
        <v>6.1107243838064516E-3</v>
      </c>
      <c r="F196" s="8">
        <f t="shared" si="57"/>
        <v>3.2948136285419357E-3</v>
      </c>
      <c r="G196" s="8">
        <f t="shared" si="58"/>
        <v>1.1238007494970969E-3</v>
      </c>
      <c r="H196" s="8">
        <f t="shared" si="59"/>
        <v>6.6268625339370966E-3</v>
      </c>
      <c r="I196" s="8">
        <f t="shared" si="60"/>
        <v>5.376371600129032E-3</v>
      </c>
      <c r="J196" s="8">
        <f t="shared" si="61"/>
        <v>1.6838754409548387E-3</v>
      </c>
      <c r="K196" s="8">
        <f t="shared" si="62"/>
        <v>7.9634099321290314E-3</v>
      </c>
      <c r="L196" s="8">
        <f t="shared" si="63"/>
        <v>6.2918559066935482E-3</v>
      </c>
      <c r="M196" s="8">
        <f t="shared" si="64"/>
        <v>1.5940697412209679E-3</v>
      </c>
      <c r="N196" s="8">
        <f t="shared" si="65"/>
        <v>1.000172701485484E-2</v>
      </c>
      <c r="O196" s="8">
        <f t="shared" si="66"/>
        <v>1.2361098496967742E-2</v>
      </c>
      <c r="P196" s="8">
        <f t="shared" si="67"/>
        <v>3.6460919611903225E-7</v>
      </c>
      <c r="Q196" s="8">
        <f t="shared" si="68"/>
        <v>6.9881457782903222E-3</v>
      </c>
      <c r="R196" s="8">
        <f t="shared" si="69"/>
        <v>1</v>
      </c>
      <c r="S196" s="8">
        <f t="shared" si="70"/>
        <v>4.330354142822581E-2</v>
      </c>
      <c r="T196" s="8">
        <f t="shared" si="71"/>
        <v>4.728172148935484E-2</v>
      </c>
      <c r="W196" s="7" t="s">
        <v>1499</v>
      </c>
      <c r="X196" s="7" t="s">
        <v>280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1</v>
      </c>
      <c r="AO196" s="8">
        <v>0</v>
      </c>
      <c r="AP196" s="8">
        <v>0</v>
      </c>
      <c r="AS196" s="7">
        <v>325220</v>
      </c>
      <c r="AT196" s="7" t="s">
        <v>280</v>
      </c>
      <c r="AU196" s="8">
        <v>4.5855363464838714E-3</v>
      </c>
      <c r="AV196" s="8">
        <v>1.1252466520629031E-3</v>
      </c>
      <c r="AW196" s="8">
        <v>6.1107243838064516E-3</v>
      </c>
      <c r="AX196" s="8">
        <v>3.2948136285419357E-3</v>
      </c>
      <c r="AY196" s="8">
        <v>1.1238007494970969E-3</v>
      </c>
      <c r="AZ196" s="8">
        <v>6.6268625339370966E-3</v>
      </c>
      <c r="BA196" s="8">
        <v>5.376371600129032E-3</v>
      </c>
      <c r="BB196" s="8">
        <v>1.6838754409548387E-3</v>
      </c>
      <c r="BC196" s="8">
        <v>7.9634099321290314E-3</v>
      </c>
      <c r="BD196" s="8">
        <v>6.2918559066935482E-3</v>
      </c>
      <c r="BE196" s="8">
        <v>1.5940697412209679E-3</v>
      </c>
      <c r="BF196" s="8">
        <v>1.000172701485484E-2</v>
      </c>
      <c r="BG196" s="8">
        <v>1.2361098496967742E-2</v>
      </c>
      <c r="BH196" s="8">
        <v>3.6460919611903225E-7</v>
      </c>
      <c r="BI196" s="8">
        <v>6.9881457782903222E-3</v>
      </c>
      <c r="BJ196" s="8">
        <v>1.0118215073824195</v>
      </c>
      <c r="BK196" s="8">
        <v>4.330354142822581E-2</v>
      </c>
      <c r="BL196" s="8">
        <v>4.728172148935484E-2</v>
      </c>
    </row>
    <row r="197" spans="1:64" x14ac:dyDescent="0.3">
      <c r="A197" s="7">
        <v>325311</v>
      </c>
      <c r="B197" s="7" t="s">
        <v>281</v>
      </c>
      <c r="C197" s="8">
        <f t="shared" si="54"/>
        <v>1.8652458846317742E-2</v>
      </c>
      <c r="D197" s="8">
        <f t="shared" si="55"/>
        <v>4.5249058113354841E-3</v>
      </c>
      <c r="E197" s="8">
        <f t="shared" si="56"/>
        <v>5.5013244608790333E-2</v>
      </c>
      <c r="F197" s="8">
        <f t="shared" si="57"/>
        <v>6.490173746771935E-2</v>
      </c>
      <c r="G197" s="8">
        <f t="shared" si="58"/>
        <v>3.02955123249629E-2</v>
      </c>
      <c r="H197" s="8">
        <f t="shared" si="59"/>
        <v>0.2110946077682129</v>
      </c>
      <c r="I197" s="8">
        <f t="shared" si="60"/>
        <v>5.0537166012516128E-2</v>
      </c>
      <c r="J197" s="8">
        <f t="shared" si="61"/>
        <v>1.8833569497893547E-2</v>
      </c>
      <c r="K197" s="8">
        <f t="shared" si="62"/>
        <v>0.14024766509738709</v>
      </c>
      <c r="L197" s="8">
        <f t="shared" si="63"/>
        <v>1.8735455651479032E-2</v>
      </c>
      <c r="M197" s="8">
        <f t="shared" si="64"/>
        <v>4.390394038345161E-3</v>
      </c>
      <c r="N197" s="8">
        <f t="shared" si="65"/>
        <v>6.5029072703064517E-2</v>
      </c>
      <c r="O197" s="8">
        <f t="shared" si="66"/>
        <v>9.3659610798225809E-2</v>
      </c>
      <c r="P197" s="8">
        <f t="shared" si="67"/>
        <v>3.4549416512730654E-7</v>
      </c>
      <c r="Q197" s="8">
        <f t="shared" si="68"/>
        <v>1.3389018753612904E-2</v>
      </c>
      <c r="R197" s="8">
        <f t="shared" si="69"/>
        <v>1</v>
      </c>
      <c r="S197" s="8">
        <f t="shared" si="70"/>
        <v>0.46758218014177416</v>
      </c>
      <c r="T197" s="8">
        <f t="shared" si="71"/>
        <v>0.3709087231880645</v>
      </c>
      <c r="W197" s="7" t="s">
        <v>1500</v>
      </c>
      <c r="X197" s="7" t="s">
        <v>281</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1</v>
      </c>
      <c r="AO197" s="8">
        <v>0</v>
      </c>
      <c r="AP197" s="8">
        <v>0</v>
      </c>
      <c r="AS197" s="7">
        <v>325311</v>
      </c>
      <c r="AT197" s="7" t="s">
        <v>281</v>
      </c>
      <c r="AU197" s="8">
        <v>1.8652458846317742E-2</v>
      </c>
      <c r="AV197" s="8">
        <v>4.5249058113354841E-3</v>
      </c>
      <c r="AW197" s="8">
        <v>5.5013244608790333E-2</v>
      </c>
      <c r="AX197" s="8">
        <v>6.490173746771935E-2</v>
      </c>
      <c r="AY197" s="8">
        <v>3.02955123249629E-2</v>
      </c>
      <c r="AZ197" s="8">
        <v>0.2110946077682129</v>
      </c>
      <c r="BA197" s="8">
        <v>5.0537166012516128E-2</v>
      </c>
      <c r="BB197" s="8">
        <v>1.8833569497893547E-2</v>
      </c>
      <c r="BC197" s="8">
        <v>0.14024766509738709</v>
      </c>
      <c r="BD197" s="8">
        <v>1.8735455651479032E-2</v>
      </c>
      <c r="BE197" s="8">
        <v>4.390394038345161E-3</v>
      </c>
      <c r="BF197" s="8">
        <v>6.5029072703064517E-2</v>
      </c>
      <c r="BG197" s="8">
        <v>9.3659610798225809E-2</v>
      </c>
      <c r="BH197" s="8">
        <v>3.4549416512730654E-7</v>
      </c>
      <c r="BI197" s="8">
        <v>1.3389018753612904E-2</v>
      </c>
      <c r="BJ197" s="8">
        <v>1.0781906092661289</v>
      </c>
      <c r="BK197" s="8">
        <v>0.46758218014177416</v>
      </c>
      <c r="BL197" s="8">
        <v>0.3709087231880645</v>
      </c>
    </row>
    <row r="198" spans="1:64" x14ac:dyDescent="0.3">
      <c r="A198" s="7">
        <v>325312</v>
      </c>
      <c r="B198" s="7" t="s">
        <v>282</v>
      </c>
      <c r="C198" s="8">
        <f t="shared" si="54"/>
        <v>0</v>
      </c>
      <c r="D198" s="8">
        <f t="shared" si="55"/>
        <v>0</v>
      </c>
      <c r="E198" s="8">
        <f t="shared" si="56"/>
        <v>0</v>
      </c>
      <c r="F198" s="8">
        <f t="shared" si="57"/>
        <v>0</v>
      </c>
      <c r="G198" s="8">
        <f t="shared" si="58"/>
        <v>0</v>
      </c>
      <c r="H198" s="8">
        <f t="shared" si="59"/>
        <v>0</v>
      </c>
      <c r="I198" s="8">
        <f t="shared" si="60"/>
        <v>0</v>
      </c>
      <c r="J198" s="8">
        <f t="shared" si="61"/>
        <v>0</v>
      </c>
      <c r="K198" s="8">
        <f t="shared" si="62"/>
        <v>0</v>
      </c>
      <c r="L198" s="8">
        <f t="shared" si="63"/>
        <v>0</v>
      </c>
      <c r="M198" s="8">
        <f t="shared" si="64"/>
        <v>0</v>
      </c>
      <c r="N198" s="8">
        <f t="shared" si="65"/>
        <v>0</v>
      </c>
      <c r="O198" s="8">
        <f t="shared" si="66"/>
        <v>0</v>
      </c>
      <c r="P198" s="8">
        <f t="shared" si="67"/>
        <v>0</v>
      </c>
      <c r="Q198" s="8">
        <f t="shared" si="68"/>
        <v>0</v>
      </c>
      <c r="R198" s="8">
        <f t="shared" si="69"/>
        <v>1</v>
      </c>
      <c r="S198" s="8">
        <f t="shared" si="70"/>
        <v>0</v>
      </c>
      <c r="T198" s="8">
        <f t="shared" si="71"/>
        <v>0</v>
      </c>
      <c r="W198" s="7" t="s">
        <v>1501</v>
      </c>
      <c r="X198" s="7" t="s">
        <v>282</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1</v>
      </c>
      <c r="AO198" s="8">
        <v>0</v>
      </c>
      <c r="AP198" s="8">
        <v>0</v>
      </c>
      <c r="AS198" s="7">
        <v>325312</v>
      </c>
      <c r="AT198" s="7" t="s">
        <v>282</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1</v>
      </c>
      <c r="BK198" s="8">
        <v>0</v>
      </c>
      <c r="BL198" s="8">
        <v>0</v>
      </c>
    </row>
    <row r="199" spans="1:64" x14ac:dyDescent="0.3">
      <c r="A199" s="7">
        <v>325314</v>
      </c>
      <c r="B199" s="7" t="s">
        <v>283</v>
      </c>
      <c r="C199" s="8">
        <f t="shared" si="54"/>
        <v>2.8522642964820974E-2</v>
      </c>
      <c r="D199" s="8">
        <f t="shared" si="55"/>
        <v>7.2783864626499994E-3</v>
      </c>
      <c r="E199" s="8">
        <f t="shared" si="56"/>
        <v>7.7171743882258059E-2</v>
      </c>
      <c r="F199" s="8">
        <f t="shared" si="57"/>
        <v>6.5385033619038704E-2</v>
      </c>
      <c r="G199" s="8">
        <f t="shared" si="58"/>
        <v>3.3183996692316933E-2</v>
      </c>
      <c r="H199" s="8">
        <f t="shared" si="59"/>
        <v>0.19835249122290649</v>
      </c>
      <c r="I199" s="8">
        <f t="shared" si="60"/>
        <v>8.0617701911758072E-2</v>
      </c>
      <c r="J199" s="8">
        <f t="shared" si="61"/>
        <v>3.0803024202769352E-2</v>
      </c>
      <c r="K199" s="8">
        <f t="shared" si="62"/>
        <v>0.21238374633795157</v>
      </c>
      <c r="L199" s="8">
        <f t="shared" si="63"/>
        <v>2.8608285851487093E-2</v>
      </c>
      <c r="M199" s="8">
        <f t="shared" si="64"/>
        <v>7.0652881587241947E-3</v>
      </c>
      <c r="N199" s="8">
        <f t="shared" si="65"/>
        <v>8.9546964525225814E-2</v>
      </c>
      <c r="O199" s="8">
        <f t="shared" si="66"/>
        <v>0.14050958652145162</v>
      </c>
      <c r="P199" s="8">
        <f t="shared" si="67"/>
        <v>1.2956374747617419E-6</v>
      </c>
      <c r="Q199" s="8">
        <f t="shared" si="68"/>
        <v>1.9883208587032259E-2</v>
      </c>
      <c r="R199" s="8">
        <f t="shared" si="69"/>
        <v>1</v>
      </c>
      <c r="S199" s="8">
        <f t="shared" si="70"/>
        <v>0.53885700540548398</v>
      </c>
      <c r="T199" s="8">
        <f t="shared" si="71"/>
        <v>0.56573995632322582</v>
      </c>
      <c r="W199" s="7" t="s">
        <v>1502</v>
      </c>
      <c r="X199" s="7" t="s">
        <v>283</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1</v>
      </c>
      <c r="AO199" s="8">
        <v>0</v>
      </c>
      <c r="AP199" s="8">
        <v>0</v>
      </c>
      <c r="AS199" s="7">
        <v>325314</v>
      </c>
      <c r="AT199" s="7" t="s">
        <v>283</v>
      </c>
      <c r="AU199" s="8">
        <v>2.8522642964820974E-2</v>
      </c>
      <c r="AV199" s="8">
        <v>7.2783864626499994E-3</v>
      </c>
      <c r="AW199" s="8">
        <v>7.7171743882258059E-2</v>
      </c>
      <c r="AX199" s="8">
        <v>6.5385033619038704E-2</v>
      </c>
      <c r="AY199" s="8">
        <v>3.3183996692316933E-2</v>
      </c>
      <c r="AZ199" s="8">
        <v>0.19835249122290649</v>
      </c>
      <c r="BA199" s="8">
        <v>8.0617701911758072E-2</v>
      </c>
      <c r="BB199" s="8">
        <v>3.0803024202769352E-2</v>
      </c>
      <c r="BC199" s="8">
        <v>0.21238374633795157</v>
      </c>
      <c r="BD199" s="8">
        <v>2.8608285851487093E-2</v>
      </c>
      <c r="BE199" s="8">
        <v>7.0652881587241947E-3</v>
      </c>
      <c r="BF199" s="8">
        <v>8.9546964525225814E-2</v>
      </c>
      <c r="BG199" s="8">
        <v>0.14050958652145162</v>
      </c>
      <c r="BH199" s="8">
        <v>1.2956374747617419E-6</v>
      </c>
      <c r="BI199" s="8">
        <v>1.9883208587032259E-2</v>
      </c>
      <c r="BJ199" s="8">
        <v>1.1129727733090322</v>
      </c>
      <c r="BK199" s="8">
        <v>0.53885700540548398</v>
      </c>
      <c r="BL199" s="8">
        <v>0.56573995632322582</v>
      </c>
    </row>
    <row r="200" spans="1:64" x14ac:dyDescent="0.3">
      <c r="A200" s="7">
        <v>325315</v>
      </c>
      <c r="B200" s="7" t="s">
        <v>1208</v>
      </c>
      <c r="C200" s="8">
        <f t="shared" si="54"/>
        <v>1.2614962410185483E-2</v>
      </c>
      <c r="D200" s="8">
        <f t="shared" si="55"/>
        <v>3.5027838659145165E-3</v>
      </c>
      <c r="E200" s="8">
        <f t="shared" si="56"/>
        <v>3.6509198874451615E-2</v>
      </c>
      <c r="F200" s="8">
        <f t="shared" si="57"/>
        <v>2.4057339368419514E-2</v>
      </c>
      <c r="G200" s="8">
        <f t="shared" si="58"/>
        <v>1.2091345028796935E-2</v>
      </c>
      <c r="H200" s="8">
        <f t="shared" si="59"/>
        <v>7.8148028023166116E-2</v>
      </c>
      <c r="I200" s="8">
        <f t="shared" si="60"/>
        <v>3.3977001605435486E-2</v>
      </c>
      <c r="J200" s="8">
        <f t="shared" si="61"/>
        <v>1.4588985678720965E-2</v>
      </c>
      <c r="K200" s="8">
        <f t="shared" si="62"/>
        <v>9.7216821888887098E-2</v>
      </c>
      <c r="L200" s="8">
        <f t="shared" si="63"/>
        <v>1.2730874811191936E-2</v>
      </c>
      <c r="M200" s="8">
        <f t="shared" si="64"/>
        <v>3.4086987816719354E-3</v>
      </c>
      <c r="N200" s="8">
        <f t="shared" si="65"/>
        <v>4.2358701951951606E-2</v>
      </c>
      <c r="O200" s="8">
        <f t="shared" si="66"/>
        <v>5.6245982186903222E-2</v>
      </c>
      <c r="P200" s="8">
        <f t="shared" si="67"/>
        <v>9.4894200454193532E-7</v>
      </c>
      <c r="Q200" s="8">
        <f t="shared" si="68"/>
        <v>8.1583903133322592E-3</v>
      </c>
      <c r="R200" s="8">
        <f t="shared" si="69"/>
        <v>1</v>
      </c>
      <c r="S200" s="8">
        <f t="shared" si="70"/>
        <v>0.21107090596887096</v>
      </c>
      <c r="T200" s="8">
        <f t="shared" si="71"/>
        <v>0.2425570027216129</v>
      </c>
      <c r="W200" s="7" t="s">
        <v>1503</v>
      </c>
      <c r="X200" s="7" t="s">
        <v>1208</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1</v>
      </c>
      <c r="AO200" s="8">
        <v>0</v>
      </c>
      <c r="AP200" s="8">
        <v>0</v>
      </c>
      <c r="AS200" s="7">
        <v>325315</v>
      </c>
      <c r="AT200" s="7" t="s">
        <v>1208</v>
      </c>
      <c r="AU200" s="8">
        <v>1.2614962410185483E-2</v>
      </c>
      <c r="AV200" s="8">
        <v>3.5027838659145165E-3</v>
      </c>
      <c r="AW200" s="8">
        <v>3.6509198874451615E-2</v>
      </c>
      <c r="AX200" s="8">
        <v>2.4057339368419514E-2</v>
      </c>
      <c r="AY200" s="8">
        <v>1.2091345028796935E-2</v>
      </c>
      <c r="AZ200" s="8">
        <v>7.8148028023166116E-2</v>
      </c>
      <c r="BA200" s="8">
        <v>3.3977001605435486E-2</v>
      </c>
      <c r="BB200" s="8">
        <v>1.4588985678720965E-2</v>
      </c>
      <c r="BC200" s="8">
        <v>9.7216821888887098E-2</v>
      </c>
      <c r="BD200" s="8">
        <v>1.2730874811191936E-2</v>
      </c>
      <c r="BE200" s="8">
        <v>3.4086987816719354E-3</v>
      </c>
      <c r="BF200" s="8">
        <v>4.2358701951951606E-2</v>
      </c>
      <c r="BG200" s="8">
        <v>5.6245982186903222E-2</v>
      </c>
      <c r="BH200" s="8">
        <v>9.4894200454193532E-7</v>
      </c>
      <c r="BI200" s="8">
        <v>8.1583903133322592E-3</v>
      </c>
      <c r="BJ200" s="8">
        <v>1.0526269451504839</v>
      </c>
      <c r="BK200" s="8">
        <v>0.21107090596887096</v>
      </c>
      <c r="BL200" s="8">
        <v>0.2425570027216129</v>
      </c>
    </row>
    <row r="201" spans="1:64" x14ac:dyDescent="0.3">
      <c r="A201" s="7">
        <v>325320</v>
      </c>
      <c r="B201" s="7" t="s">
        <v>284</v>
      </c>
      <c r="C201" s="8">
        <f t="shared" si="54"/>
        <v>1.5104214397403224E-2</v>
      </c>
      <c r="D201" s="8">
        <f t="shared" si="55"/>
        <v>3.6299761481661291E-3</v>
      </c>
      <c r="E201" s="8">
        <f t="shared" si="56"/>
        <v>4.8647715186629047E-2</v>
      </c>
      <c r="F201" s="8">
        <f t="shared" si="57"/>
        <v>3.3005390238545006E-2</v>
      </c>
      <c r="G201" s="8">
        <f t="shared" si="58"/>
        <v>1.3965026939272906E-2</v>
      </c>
      <c r="H201" s="8">
        <f t="shared" si="59"/>
        <v>0.11401119570765486</v>
      </c>
      <c r="I201" s="8">
        <f t="shared" si="60"/>
        <v>3.4456505177725812E-2</v>
      </c>
      <c r="J201" s="8">
        <f t="shared" si="61"/>
        <v>1.1002113938703225E-2</v>
      </c>
      <c r="K201" s="8">
        <f t="shared" si="62"/>
        <v>9.9949907828661283E-2</v>
      </c>
      <c r="L201" s="8">
        <f t="shared" si="63"/>
        <v>1.4790897377458066E-2</v>
      </c>
      <c r="M201" s="8">
        <f t="shared" si="64"/>
        <v>3.7264500936454834E-3</v>
      </c>
      <c r="N201" s="8">
        <f t="shared" si="65"/>
        <v>6.1523238182112909E-2</v>
      </c>
      <c r="O201" s="8">
        <f t="shared" si="66"/>
        <v>8.6002860866935468E-2</v>
      </c>
      <c r="P201" s="8">
        <f t="shared" si="67"/>
        <v>1.2585816788990485E-6</v>
      </c>
      <c r="Q201" s="8">
        <f t="shared" si="68"/>
        <v>1.7847274298548387E-2</v>
      </c>
      <c r="R201" s="8">
        <f t="shared" si="69"/>
        <v>1</v>
      </c>
      <c r="S201" s="8">
        <f t="shared" si="70"/>
        <v>0.32227193546612909</v>
      </c>
      <c r="T201" s="8">
        <f t="shared" si="71"/>
        <v>0.30669884952580645</v>
      </c>
      <c r="W201" s="7" t="s">
        <v>1504</v>
      </c>
      <c r="X201" s="7" t="s">
        <v>284</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1</v>
      </c>
      <c r="AO201" s="8">
        <v>0</v>
      </c>
      <c r="AP201" s="8">
        <v>0</v>
      </c>
      <c r="AS201" s="7">
        <v>325320</v>
      </c>
      <c r="AT201" s="7" t="s">
        <v>284</v>
      </c>
      <c r="AU201" s="8">
        <v>1.5104214397403224E-2</v>
      </c>
      <c r="AV201" s="8">
        <v>3.6299761481661291E-3</v>
      </c>
      <c r="AW201" s="8">
        <v>4.8647715186629047E-2</v>
      </c>
      <c r="AX201" s="8">
        <v>3.3005390238545006E-2</v>
      </c>
      <c r="AY201" s="8">
        <v>1.3965026939272906E-2</v>
      </c>
      <c r="AZ201" s="8">
        <v>0.11401119570765486</v>
      </c>
      <c r="BA201" s="8">
        <v>3.4456505177725812E-2</v>
      </c>
      <c r="BB201" s="8">
        <v>1.1002113938703225E-2</v>
      </c>
      <c r="BC201" s="8">
        <v>9.9949907828661283E-2</v>
      </c>
      <c r="BD201" s="8">
        <v>1.4790897377458066E-2</v>
      </c>
      <c r="BE201" s="8">
        <v>3.7264500936454834E-3</v>
      </c>
      <c r="BF201" s="8">
        <v>6.1523238182112909E-2</v>
      </c>
      <c r="BG201" s="8">
        <v>8.6002860866935468E-2</v>
      </c>
      <c r="BH201" s="8">
        <v>1.2585816788990485E-6</v>
      </c>
      <c r="BI201" s="8">
        <v>1.7847274298548387E-2</v>
      </c>
      <c r="BJ201" s="8">
        <v>1.0673819057320968</v>
      </c>
      <c r="BK201" s="8">
        <v>0.32227193546612909</v>
      </c>
      <c r="BL201" s="8">
        <v>0.30669884952580645</v>
      </c>
    </row>
    <row r="202" spans="1:64" x14ac:dyDescent="0.3">
      <c r="A202" s="7">
        <v>325411</v>
      </c>
      <c r="B202" s="7" t="s">
        <v>285</v>
      </c>
      <c r="C202" s="8">
        <f t="shared" si="54"/>
        <v>3.6654177208666122E-2</v>
      </c>
      <c r="D202" s="8">
        <f t="shared" si="55"/>
        <v>9.8801331103672597E-3</v>
      </c>
      <c r="E202" s="8">
        <f t="shared" si="56"/>
        <v>0.12708945855582257</v>
      </c>
      <c r="F202" s="8">
        <f t="shared" si="57"/>
        <v>5.367055811689031E-2</v>
      </c>
      <c r="G202" s="8">
        <f t="shared" si="58"/>
        <v>1.9178671734866128E-2</v>
      </c>
      <c r="H202" s="8">
        <f t="shared" si="59"/>
        <v>0.15780209503920964</v>
      </c>
      <c r="I202" s="8">
        <f t="shared" si="60"/>
        <v>5.3699270961020951E-2</v>
      </c>
      <c r="J202" s="8">
        <f t="shared" si="61"/>
        <v>1.6115721598812905E-2</v>
      </c>
      <c r="K202" s="8">
        <f t="shared" si="62"/>
        <v>0.13625552981683872</v>
      </c>
      <c r="L202" s="8">
        <f t="shared" si="63"/>
        <v>3.3914815953443547E-2</v>
      </c>
      <c r="M202" s="8">
        <f t="shared" si="64"/>
        <v>8.6748810004450005E-3</v>
      </c>
      <c r="N202" s="8">
        <f t="shared" si="65"/>
        <v>0.13844495543293547</v>
      </c>
      <c r="O202" s="8">
        <f t="shared" si="66"/>
        <v>0.29246162573633872</v>
      </c>
      <c r="P202" s="8">
        <f t="shared" si="67"/>
        <v>1.5319104745447258E-6</v>
      </c>
      <c r="Q202" s="8">
        <f t="shared" si="68"/>
        <v>9.7663070404193586E-2</v>
      </c>
      <c r="R202" s="8">
        <f t="shared" si="69"/>
        <v>1</v>
      </c>
      <c r="S202" s="8">
        <f t="shared" si="70"/>
        <v>0.69839326037467753</v>
      </c>
      <c r="T202" s="8">
        <f t="shared" si="71"/>
        <v>0.67381245786064492</v>
      </c>
      <c r="W202" s="7" t="s">
        <v>1505</v>
      </c>
      <c r="X202" s="7" t="s">
        <v>285</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1</v>
      </c>
      <c r="AO202" s="8">
        <v>0</v>
      </c>
      <c r="AP202" s="8">
        <v>0</v>
      </c>
      <c r="AS202" s="7">
        <v>325411</v>
      </c>
      <c r="AT202" s="7" t="s">
        <v>285</v>
      </c>
      <c r="AU202" s="8">
        <v>3.6654177208666122E-2</v>
      </c>
      <c r="AV202" s="8">
        <v>9.8801331103672597E-3</v>
      </c>
      <c r="AW202" s="8">
        <v>0.12708945855582257</v>
      </c>
      <c r="AX202" s="8">
        <v>5.367055811689031E-2</v>
      </c>
      <c r="AY202" s="8">
        <v>1.9178671734866128E-2</v>
      </c>
      <c r="AZ202" s="8">
        <v>0.15780209503920964</v>
      </c>
      <c r="BA202" s="8">
        <v>5.3699270961020951E-2</v>
      </c>
      <c r="BB202" s="8">
        <v>1.6115721598812905E-2</v>
      </c>
      <c r="BC202" s="8">
        <v>0.13625552981683872</v>
      </c>
      <c r="BD202" s="8">
        <v>3.3914815953443547E-2</v>
      </c>
      <c r="BE202" s="8">
        <v>8.6748810004450005E-3</v>
      </c>
      <c r="BF202" s="8">
        <v>0.13844495543293547</v>
      </c>
      <c r="BG202" s="8">
        <v>0.29246162573633872</v>
      </c>
      <c r="BH202" s="8">
        <v>1.5319104745447258E-6</v>
      </c>
      <c r="BI202" s="8">
        <v>9.7663070404193586E-2</v>
      </c>
      <c r="BJ202" s="8">
        <v>1.173623768875</v>
      </c>
      <c r="BK202" s="8">
        <v>0.69839326037467753</v>
      </c>
      <c r="BL202" s="8">
        <v>0.67381245786064492</v>
      </c>
    </row>
    <row r="203" spans="1:64" x14ac:dyDescent="0.3">
      <c r="A203" s="7">
        <v>325412</v>
      </c>
      <c r="B203" s="7" t="s">
        <v>286</v>
      </c>
      <c r="C203" s="8">
        <f t="shared" si="54"/>
        <v>4.1985294373396771E-2</v>
      </c>
      <c r="D203" s="8">
        <f t="shared" si="55"/>
        <v>1.0242589131798065E-2</v>
      </c>
      <c r="E203" s="8">
        <f t="shared" si="56"/>
        <v>0.21998813758616129</v>
      </c>
      <c r="F203" s="8">
        <f t="shared" si="57"/>
        <v>9.1644910463775833E-2</v>
      </c>
      <c r="G203" s="8">
        <f t="shared" si="58"/>
        <v>2.979045967552774E-2</v>
      </c>
      <c r="H203" s="8">
        <f t="shared" si="59"/>
        <v>0.33255397224652894</v>
      </c>
      <c r="I203" s="8">
        <f t="shared" si="60"/>
        <v>6.8273849852698409E-2</v>
      </c>
      <c r="J203" s="8">
        <f t="shared" si="61"/>
        <v>1.6691418130942905E-2</v>
      </c>
      <c r="K203" s="8">
        <f t="shared" si="62"/>
        <v>0.22599989453759678</v>
      </c>
      <c r="L203" s="8">
        <f t="shared" si="63"/>
        <v>3.4182813360779031E-2</v>
      </c>
      <c r="M203" s="8">
        <f t="shared" si="64"/>
        <v>8.1864863982003214E-3</v>
      </c>
      <c r="N203" s="8">
        <f t="shared" si="65"/>
        <v>0.21155916590161289</v>
      </c>
      <c r="O203" s="8">
        <f t="shared" si="66"/>
        <v>0.54698037255251586</v>
      </c>
      <c r="P203" s="8">
        <f t="shared" si="67"/>
        <v>2.7286770259776122E-6</v>
      </c>
      <c r="Q203" s="8">
        <f t="shared" si="68"/>
        <v>0.16604013257729017</v>
      </c>
      <c r="R203" s="8">
        <f t="shared" si="69"/>
        <v>1</v>
      </c>
      <c r="S203" s="8">
        <f t="shared" si="70"/>
        <v>1.2281828907730643</v>
      </c>
      <c r="T203" s="8">
        <f t="shared" si="71"/>
        <v>1.0851587109082259</v>
      </c>
      <c r="W203" s="7" t="s">
        <v>1506</v>
      </c>
      <c r="X203" s="7" t="s">
        <v>286</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1</v>
      </c>
      <c r="AO203" s="8">
        <v>0</v>
      </c>
      <c r="AP203" s="8">
        <v>0</v>
      </c>
      <c r="AS203" s="7">
        <v>325412</v>
      </c>
      <c r="AT203" s="7" t="s">
        <v>286</v>
      </c>
      <c r="AU203" s="8">
        <v>4.1985294373396771E-2</v>
      </c>
      <c r="AV203" s="8">
        <v>1.0242589131798065E-2</v>
      </c>
      <c r="AW203" s="8">
        <v>0.21998813758616129</v>
      </c>
      <c r="AX203" s="8">
        <v>9.1644910463775833E-2</v>
      </c>
      <c r="AY203" s="8">
        <v>2.979045967552774E-2</v>
      </c>
      <c r="AZ203" s="8">
        <v>0.33255397224652894</v>
      </c>
      <c r="BA203" s="8">
        <v>6.8273849852698409E-2</v>
      </c>
      <c r="BB203" s="8">
        <v>1.6691418130942905E-2</v>
      </c>
      <c r="BC203" s="8">
        <v>0.22599989453759678</v>
      </c>
      <c r="BD203" s="8">
        <v>3.4182813360779031E-2</v>
      </c>
      <c r="BE203" s="8">
        <v>8.1864863982003214E-3</v>
      </c>
      <c r="BF203" s="8">
        <v>0.21155916590161289</v>
      </c>
      <c r="BG203" s="8">
        <v>0.54698037255251586</v>
      </c>
      <c r="BH203" s="8">
        <v>2.7286770259776122E-6</v>
      </c>
      <c r="BI203" s="8">
        <v>0.16604013257729017</v>
      </c>
      <c r="BJ203" s="8">
        <v>1.2722160210912901</v>
      </c>
      <c r="BK203" s="8">
        <v>1.2281828907730643</v>
      </c>
      <c r="BL203" s="8">
        <v>1.0851587109082259</v>
      </c>
    </row>
    <row r="204" spans="1:64" x14ac:dyDescent="0.3">
      <c r="A204" s="7">
        <v>325413</v>
      </c>
      <c r="B204" s="7" t="s">
        <v>287</v>
      </c>
      <c r="C204" s="8">
        <f t="shared" si="54"/>
        <v>1.8625936305022583E-2</v>
      </c>
      <c r="D204" s="8">
        <f t="shared" si="55"/>
        <v>5.5365166523322577E-3</v>
      </c>
      <c r="E204" s="8">
        <f t="shared" si="56"/>
        <v>5.6436685804499995E-2</v>
      </c>
      <c r="F204" s="8">
        <f t="shared" si="57"/>
        <v>3.1905845592419352E-2</v>
      </c>
      <c r="G204" s="8">
        <f t="shared" si="58"/>
        <v>1.3299393189246774E-2</v>
      </c>
      <c r="H204" s="8">
        <f t="shared" si="59"/>
        <v>9.4493079083193543E-2</v>
      </c>
      <c r="I204" s="8">
        <f t="shared" si="60"/>
        <v>3.0012647124619353E-2</v>
      </c>
      <c r="J204" s="8">
        <f t="shared" si="61"/>
        <v>1.0282876849690321E-2</v>
      </c>
      <c r="K204" s="8">
        <f t="shared" si="62"/>
        <v>7.2918665858548393E-2</v>
      </c>
      <c r="L204" s="8">
        <f t="shared" si="63"/>
        <v>1.6733737586720965E-2</v>
      </c>
      <c r="M204" s="8">
        <f t="shared" si="64"/>
        <v>4.6707287148935487E-3</v>
      </c>
      <c r="N204" s="8">
        <f t="shared" si="65"/>
        <v>5.537729327779032E-2</v>
      </c>
      <c r="O204" s="8">
        <f t="shared" si="66"/>
        <v>9.797545088332256E-2</v>
      </c>
      <c r="P204" s="8">
        <f t="shared" si="67"/>
        <v>3.3051435425709677E-7</v>
      </c>
      <c r="Q204" s="8">
        <f t="shared" si="68"/>
        <v>2.7752761411258063E-2</v>
      </c>
      <c r="R204" s="8">
        <f t="shared" si="69"/>
        <v>1</v>
      </c>
      <c r="S204" s="8">
        <f t="shared" si="70"/>
        <v>0.28485960818741934</v>
      </c>
      <c r="T204" s="8">
        <f t="shared" si="71"/>
        <v>0.25837548015564515</v>
      </c>
      <c r="W204" s="7" t="s">
        <v>1507</v>
      </c>
      <c r="X204" s="7" t="s">
        <v>287</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1</v>
      </c>
      <c r="AO204" s="8">
        <v>0</v>
      </c>
      <c r="AP204" s="8">
        <v>0</v>
      </c>
      <c r="AS204" s="7">
        <v>325413</v>
      </c>
      <c r="AT204" s="7" t="s">
        <v>287</v>
      </c>
      <c r="AU204" s="8">
        <v>1.8625936305022583E-2</v>
      </c>
      <c r="AV204" s="8">
        <v>5.5365166523322577E-3</v>
      </c>
      <c r="AW204" s="8">
        <v>5.6436685804499995E-2</v>
      </c>
      <c r="AX204" s="8">
        <v>3.1905845592419352E-2</v>
      </c>
      <c r="AY204" s="8">
        <v>1.3299393189246774E-2</v>
      </c>
      <c r="AZ204" s="8">
        <v>9.4493079083193543E-2</v>
      </c>
      <c r="BA204" s="8">
        <v>3.0012647124619353E-2</v>
      </c>
      <c r="BB204" s="8">
        <v>1.0282876849690321E-2</v>
      </c>
      <c r="BC204" s="8">
        <v>7.2918665858548393E-2</v>
      </c>
      <c r="BD204" s="8">
        <v>1.6733737586720965E-2</v>
      </c>
      <c r="BE204" s="8">
        <v>4.6707287148935487E-3</v>
      </c>
      <c r="BF204" s="8">
        <v>5.537729327779032E-2</v>
      </c>
      <c r="BG204" s="8">
        <v>9.797545088332256E-2</v>
      </c>
      <c r="BH204" s="8">
        <v>3.3051435425709677E-7</v>
      </c>
      <c r="BI204" s="8">
        <v>2.7752761411258063E-2</v>
      </c>
      <c r="BJ204" s="8">
        <v>1.0805991387620968</v>
      </c>
      <c r="BK204" s="8">
        <v>0.28485960818741934</v>
      </c>
      <c r="BL204" s="8">
        <v>0.25837548015564515</v>
      </c>
    </row>
    <row r="205" spans="1:64" x14ac:dyDescent="0.3">
      <c r="A205" s="7">
        <v>325414</v>
      </c>
      <c r="B205" s="7" t="s">
        <v>288</v>
      </c>
      <c r="C205" s="8">
        <f t="shared" si="54"/>
        <v>1.7285309758582258E-2</v>
      </c>
      <c r="D205" s="8">
        <f t="shared" si="55"/>
        <v>4.1951354723138712E-3</v>
      </c>
      <c r="E205" s="8">
        <f t="shared" si="56"/>
        <v>8.8873807945935482E-2</v>
      </c>
      <c r="F205" s="8">
        <f t="shared" si="57"/>
        <v>4.6904098348209675E-2</v>
      </c>
      <c r="G205" s="8">
        <f t="shared" si="58"/>
        <v>2.0852123046111129E-2</v>
      </c>
      <c r="H205" s="8">
        <f t="shared" si="59"/>
        <v>0.25198726723559678</v>
      </c>
      <c r="I205" s="8">
        <f t="shared" si="60"/>
        <v>3.3263273325032254E-2</v>
      </c>
      <c r="J205" s="8">
        <f t="shared" si="61"/>
        <v>1.1492522375027419E-2</v>
      </c>
      <c r="K205" s="8">
        <f t="shared" si="62"/>
        <v>0.1509331665563387</v>
      </c>
      <c r="L205" s="8">
        <f t="shared" si="63"/>
        <v>1.4487073967877418E-2</v>
      </c>
      <c r="M205" s="8">
        <f t="shared" si="64"/>
        <v>3.1643173802877421E-3</v>
      </c>
      <c r="N205" s="8">
        <f t="shared" si="65"/>
        <v>8.0601146866870962E-2</v>
      </c>
      <c r="O205" s="8">
        <f t="shared" si="66"/>
        <v>0.18364720272193547</v>
      </c>
      <c r="P205" s="8">
        <f t="shared" si="67"/>
        <v>4.0936130048695168E-7</v>
      </c>
      <c r="Q205" s="8">
        <f t="shared" si="68"/>
        <v>3.0153199655080652E-2</v>
      </c>
      <c r="R205" s="8">
        <f t="shared" si="69"/>
        <v>1</v>
      </c>
      <c r="S205" s="8">
        <f t="shared" si="70"/>
        <v>0.56167897250080645</v>
      </c>
      <c r="T205" s="8">
        <f t="shared" si="71"/>
        <v>0.43762444612709678</v>
      </c>
      <c r="W205" s="7" t="s">
        <v>1508</v>
      </c>
      <c r="X205" s="7" t="s">
        <v>288</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1</v>
      </c>
      <c r="AO205" s="8">
        <v>0</v>
      </c>
      <c r="AP205" s="8">
        <v>0</v>
      </c>
      <c r="AS205" s="7">
        <v>325414</v>
      </c>
      <c r="AT205" s="7" t="s">
        <v>288</v>
      </c>
      <c r="AU205" s="8">
        <v>1.7285309758582258E-2</v>
      </c>
      <c r="AV205" s="8">
        <v>4.1951354723138712E-3</v>
      </c>
      <c r="AW205" s="8">
        <v>8.8873807945935482E-2</v>
      </c>
      <c r="AX205" s="8">
        <v>4.6904098348209675E-2</v>
      </c>
      <c r="AY205" s="8">
        <v>2.0852123046111129E-2</v>
      </c>
      <c r="AZ205" s="8">
        <v>0.25198726723559678</v>
      </c>
      <c r="BA205" s="8">
        <v>3.3263273325032254E-2</v>
      </c>
      <c r="BB205" s="8">
        <v>1.1492522375027419E-2</v>
      </c>
      <c r="BC205" s="8">
        <v>0.1509331665563387</v>
      </c>
      <c r="BD205" s="8">
        <v>1.4487073967877418E-2</v>
      </c>
      <c r="BE205" s="8">
        <v>3.1643173802877421E-3</v>
      </c>
      <c r="BF205" s="8">
        <v>8.0601146866870962E-2</v>
      </c>
      <c r="BG205" s="8">
        <v>0.18364720272193547</v>
      </c>
      <c r="BH205" s="8">
        <v>4.0936130048695168E-7</v>
      </c>
      <c r="BI205" s="8">
        <v>3.0153199655080652E-2</v>
      </c>
      <c r="BJ205" s="8">
        <v>1.1103542531769355</v>
      </c>
      <c r="BK205" s="8">
        <v>0.56167897250080645</v>
      </c>
      <c r="BL205" s="8">
        <v>0.43762444612709678</v>
      </c>
    </row>
    <row r="206" spans="1:64" x14ac:dyDescent="0.3">
      <c r="A206" s="7">
        <v>325510</v>
      </c>
      <c r="B206" s="7" t="s">
        <v>289</v>
      </c>
      <c r="C206" s="8">
        <f t="shared" si="54"/>
        <v>4.8908593282237109E-2</v>
      </c>
      <c r="D206" s="8">
        <f t="shared" si="55"/>
        <v>1.0240416498604354E-2</v>
      </c>
      <c r="E206" s="8">
        <f t="shared" si="56"/>
        <v>0.13599295742813713</v>
      </c>
      <c r="F206" s="8">
        <f t="shared" si="57"/>
        <v>7.8421700385185325E-2</v>
      </c>
      <c r="G206" s="8">
        <f t="shared" si="58"/>
        <v>2.7176253236349715E-2</v>
      </c>
      <c r="H206" s="8">
        <f t="shared" si="59"/>
        <v>0.19989989864588276</v>
      </c>
      <c r="I206" s="8">
        <f t="shared" si="60"/>
        <v>8.8035757469140316E-2</v>
      </c>
      <c r="J206" s="8">
        <f t="shared" si="61"/>
        <v>2.3003693897316137E-2</v>
      </c>
      <c r="K206" s="8">
        <f t="shared" si="62"/>
        <v>0.19889408803383549</v>
      </c>
      <c r="L206" s="8">
        <f t="shared" si="63"/>
        <v>5.218107154582903E-2</v>
      </c>
      <c r="M206" s="8">
        <f t="shared" si="64"/>
        <v>1.1315867061177742E-2</v>
      </c>
      <c r="N206" s="8">
        <f t="shared" si="65"/>
        <v>0.18269468642166126</v>
      </c>
      <c r="O206" s="8">
        <f t="shared" si="66"/>
        <v>0.32593430806645191</v>
      </c>
      <c r="P206" s="8">
        <f t="shared" si="67"/>
        <v>6.3931768637001291E-6</v>
      </c>
      <c r="Q206" s="8">
        <f t="shared" si="68"/>
        <v>9.7147165085161344E-2</v>
      </c>
      <c r="R206" s="8">
        <f t="shared" si="69"/>
        <v>1</v>
      </c>
      <c r="S206" s="8">
        <f t="shared" si="70"/>
        <v>0.95065914259000028</v>
      </c>
      <c r="T206" s="8">
        <f t="shared" si="71"/>
        <v>0.95509482972258064</v>
      </c>
      <c r="W206" s="7" t="s">
        <v>1509</v>
      </c>
      <c r="X206" s="7" t="s">
        <v>289</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1</v>
      </c>
      <c r="AO206" s="8">
        <v>0</v>
      </c>
      <c r="AP206" s="8">
        <v>0</v>
      </c>
      <c r="AS206" s="7">
        <v>325510</v>
      </c>
      <c r="AT206" s="7" t="s">
        <v>289</v>
      </c>
      <c r="AU206" s="8">
        <v>4.8908593282237109E-2</v>
      </c>
      <c r="AV206" s="8">
        <v>1.0240416498604354E-2</v>
      </c>
      <c r="AW206" s="8">
        <v>0.13599295742813713</v>
      </c>
      <c r="AX206" s="8">
        <v>7.8421700385185325E-2</v>
      </c>
      <c r="AY206" s="8">
        <v>2.7176253236349715E-2</v>
      </c>
      <c r="AZ206" s="8">
        <v>0.19989989864588276</v>
      </c>
      <c r="BA206" s="8">
        <v>8.8035757469140316E-2</v>
      </c>
      <c r="BB206" s="8">
        <v>2.3003693897316137E-2</v>
      </c>
      <c r="BC206" s="8">
        <v>0.19889408803383549</v>
      </c>
      <c r="BD206" s="8">
        <v>5.218107154582903E-2</v>
      </c>
      <c r="BE206" s="8">
        <v>1.1315867061177742E-2</v>
      </c>
      <c r="BF206" s="8">
        <v>0.18269468642166126</v>
      </c>
      <c r="BG206" s="8">
        <v>0.32593430806645191</v>
      </c>
      <c r="BH206" s="8">
        <v>6.3931768637001291E-6</v>
      </c>
      <c r="BI206" s="8">
        <v>9.7147165085161344E-2</v>
      </c>
      <c r="BJ206" s="8">
        <v>1.19514196720871</v>
      </c>
      <c r="BK206" s="8">
        <v>0.95065914259000028</v>
      </c>
      <c r="BL206" s="8">
        <v>0.95509482972258064</v>
      </c>
    </row>
    <row r="207" spans="1:64" x14ac:dyDescent="0.3">
      <c r="A207" s="7">
        <v>325520</v>
      </c>
      <c r="B207" s="7" t="s">
        <v>290</v>
      </c>
      <c r="C207" s="8">
        <f t="shared" si="54"/>
        <v>3.4710141236324189E-2</v>
      </c>
      <c r="D207" s="8">
        <f t="shared" si="55"/>
        <v>8.676700204875161E-3</v>
      </c>
      <c r="E207" s="8">
        <f t="shared" si="56"/>
        <v>8.0479912799774206E-2</v>
      </c>
      <c r="F207" s="8">
        <f t="shared" si="57"/>
        <v>5.346125232038177E-2</v>
      </c>
      <c r="G207" s="8">
        <f t="shared" si="58"/>
        <v>2.068888753502339E-2</v>
      </c>
      <c r="H207" s="8">
        <f t="shared" si="59"/>
        <v>0.12452536446610965</v>
      </c>
      <c r="I207" s="8">
        <f t="shared" si="60"/>
        <v>6.2334636204080633E-2</v>
      </c>
      <c r="J207" s="8">
        <f t="shared" si="61"/>
        <v>1.8569993278662902E-2</v>
      </c>
      <c r="K207" s="8">
        <f t="shared" si="62"/>
        <v>0.12273254008708065</v>
      </c>
      <c r="L207" s="8">
        <f t="shared" si="63"/>
        <v>3.8108863347229037E-2</v>
      </c>
      <c r="M207" s="8">
        <f t="shared" si="64"/>
        <v>9.7195359024709691E-3</v>
      </c>
      <c r="N207" s="8">
        <f t="shared" si="65"/>
        <v>0.10681199890309678</v>
      </c>
      <c r="O207" s="8">
        <f t="shared" si="66"/>
        <v>0.16093793091032255</v>
      </c>
      <c r="P207" s="8">
        <f t="shared" si="67"/>
        <v>3.0602751483714996E-6</v>
      </c>
      <c r="Q207" s="8">
        <f t="shared" si="68"/>
        <v>5.1318621852258064E-2</v>
      </c>
      <c r="R207" s="8">
        <f t="shared" si="69"/>
        <v>1</v>
      </c>
      <c r="S207" s="8">
        <f t="shared" si="70"/>
        <v>0.52125614948274201</v>
      </c>
      <c r="T207" s="8">
        <f t="shared" si="71"/>
        <v>0.52621781473080653</v>
      </c>
      <c r="W207" s="7" t="s">
        <v>1510</v>
      </c>
      <c r="X207" s="7" t="s">
        <v>290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1</v>
      </c>
      <c r="AO207" s="8">
        <v>0</v>
      </c>
      <c r="AP207" s="8">
        <v>0</v>
      </c>
      <c r="AS207" s="7">
        <v>325520</v>
      </c>
      <c r="AT207" s="7" t="s">
        <v>290</v>
      </c>
      <c r="AU207" s="8">
        <v>3.4710141236324189E-2</v>
      </c>
      <c r="AV207" s="8">
        <v>8.676700204875161E-3</v>
      </c>
      <c r="AW207" s="8">
        <v>8.0479912799774206E-2</v>
      </c>
      <c r="AX207" s="8">
        <v>5.346125232038177E-2</v>
      </c>
      <c r="AY207" s="8">
        <v>2.068888753502339E-2</v>
      </c>
      <c r="AZ207" s="8">
        <v>0.12452536446610965</v>
      </c>
      <c r="BA207" s="8">
        <v>6.2334636204080633E-2</v>
      </c>
      <c r="BB207" s="8">
        <v>1.8569993278662902E-2</v>
      </c>
      <c r="BC207" s="8">
        <v>0.12273254008708065</v>
      </c>
      <c r="BD207" s="8">
        <v>3.8108863347229037E-2</v>
      </c>
      <c r="BE207" s="8">
        <v>9.7195359024709691E-3</v>
      </c>
      <c r="BF207" s="8">
        <v>0.10681199890309678</v>
      </c>
      <c r="BG207" s="8">
        <v>0.16093793091032255</v>
      </c>
      <c r="BH207" s="8">
        <v>3.0602751483714996E-6</v>
      </c>
      <c r="BI207" s="8">
        <v>5.1318621852258064E-2</v>
      </c>
      <c r="BJ207" s="8">
        <v>1.1238667542409675</v>
      </c>
      <c r="BK207" s="8">
        <v>0.52125614948274201</v>
      </c>
      <c r="BL207" s="8">
        <v>0.52621781473080653</v>
      </c>
    </row>
    <row r="208" spans="1:64" x14ac:dyDescent="0.3">
      <c r="A208" s="7">
        <v>325611</v>
      </c>
      <c r="B208" s="7" t="s">
        <v>291</v>
      </c>
      <c r="C208" s="8">
        <f t="shared" si="54"/>
        <v>3.7396682847300002E-2</v>
      </c>
      <c r="D208" s="8">
        <f t="shared" si="55"/>
        <v>4.3416361336900003E-3</v>
      </c>
      <c r="E208" s="8">
        <f t="shared" si="56"/>
        <v>0.16231832595099999</v>
      </c>
      <c r="F208" s="8">
        <f t="shared" si="57"/>
        <v>0.15552128103099999</v>
      </c>
      <c r="G208" s="8">
        <f t="shared" si="58"/>
        <v>2.6583239692799999E-2</v>
      </c>
      <c r="H208" s="8">
        <f t="shared" si="59"/>
        <v>0.29677518009499998</v>
      </c>
      <c r="I208" s="8">
        <f t="shared" si="60"/>
        <v>8.5817348754100006E-2</v>
      </c>
      <c r="J208" s="8">
        <f t="shared" si="61"/>
        <v>1.16582212258E-2</v>
      </c>
      <c r="K208" s="8">
        <f t="shared" si="62"/>
        <v>0.13087579676899999</v>
      </c>
      <c r="L208" s="8">
        <f t="shared" si="63"/>
        <v>3.0641371545000001E-2</v>
      </c>
      <c r="M208" s="8">
        <f t="shared" si="64"/>
        <v>3.5092340643199998E-3</v>
      </c>
      <c r="N208" s="8">
        <f t="shared" si="65"/>
        <v>0.19417886569000001</v>
      </c>
      <c r="O208" s="8">
        <f t="shared" si="66"/>
        <v>0.65549966755199995</v>
      </c>
      <c r="P208" s="8">
        <f t="shared" si="67"/>
        <v>1.13646386024E-6</v>
      </c>
      <c r="Q208" s="8">
        <f t="shared" si="68"/>
        <v>0.112400127255</v>
      </c>
      <c r="R208" s="8">
        <f t="shared" si="69"/>
        <v>1.2040566449300001</v>
      </c>
      <c r="S208" s="8">
        <f t="shared" si="70"/>
        <v>1.4788797008200001</v>
      </c>
      <c r="T208" s="8">
        <f t="shared" si="71"/>
        <v>1.2283513667499999</v>
      </c>
      <c r="W208" s="7" t="s">
        <v>1511</v>
      </c>
      <c r="X208" s="7" t="s">
        <v>291</v>
      </c>
      <c r="Y208" s="8">
        <v>3.7396682847300002E-2</v>
      </c>
      <c r="Z208" s="8">
        <v>4.3416361336900003E-3</v>
      </c>
      <c r="AA208" s="8">
        <v>0.16231832595099999</v>
      </c>
      <c r="AB208" s="8">
        <v>0.15552128103099999</v>
      </c>
      <c r="AC208" s="8">
        <v>2.6583239692799999E-2</v>
      </c>
      <c r="AD208" s="8">
        <v>0.29677518009499998</v>
      </c>
      <c r="AE208" s="8">
        <v>8.5817348754100006E-2</v>
      </c>
      <c r="AF208" s="8">
        <v>1.16582212258E-2</v>
      </c>
      <c r="AG208" s="8">
        <v>0.13087579676899999</v>
      </c>
      <c r="AH208" s="8">
        <v>3.0641371545000001E-2</v>
      </c>
      <c r="AI208" s="8">
        <v>3.5092340643199998E-3</v>
      </c>
      <c r="AJ208" s="8">
        <v>0.19417886569000001</v>
      </c>
      <c r="AK208" s="8">
        <v>0.65549966755199995</v>
      </c>
      <c r="AL208" s="8">
        <v>1.13646386024E-6</v>
      </c>
      <c r="AM208" s="8">
        <v>0.112400127255</v>
      </c>
      <c r="AN208" s="8">
        <v>1.2040566449300001</v>
      </c>
      <c r="AO208" s="8">
        <v>1.4788797008200001</v>
      </c>
      <c r="AP208" s="8">
        <v>1.2283513667499999</v>
      </c>
      <c r="AS208" s="7">
        <v>325611</v>
      </c>
      <c r="AT208" s="7" t="s">
        <v>291</v>
      </c>
      <c r="AU208" s="8">
        <v>5.2110810636448388E-2</v>
      </c>
      <c r="AV208" s="8">
        <v>1.0575076324502259E-2</v>
      </c>
      <c r="AW208" s="8">
        <v>0.23804581916359682</v>
      </c>
      <c r="AX208" s="8">
        <v>0.11495738888977464</v>
      </c>
      <c r="AY208" s="8">
        <v>3.6921677866432967E-2</v>
      </c>
      <c r="AZ208" s="8">
        <v>0.4143198643142596</v>
      </c>
      <c r="BA208" s="8">
        <v>0.12134026770818383</v>
      </c>
      <c r="BB208" s="8">
        <v>3.15145077218279E-2</v>
      </c>
      <c r="BC208" s="8">
        <v>0.40961780226438699</v>
      </c>
      <c r="BD208" s="8">
        <v>4.4376568080280634E-2</v>
      </c>
      <c r="BE208" s="8">
        <v>8.8743464045290318E-3</v>
      </c>
      <c r="BF208" s="8">
        <v>0.25464030775325813</v>
      </c>
      <c r="BG208" s="8">
        <v>0.5709190652872258</v>
      </c>
      <c r="BH208" s="8">
        <v>7.0943875081143683E-6</v>
      </c>
      <c r="BI208" s="8">
        <v>9.7896885028548472E-2</v>
      </c>
      <c r="BJ208" s="8">
        <v>1.3007317061243546</v>
      </c>
      <c r="BK208" s="8">
        <v>1.4371666730062902</v>
      </c>
      <c r="BL208" s="8">
        <v>1.4334403196295162</v>
      </c>
    </row>
    <row r="209" spans="1:64" x14ac:dyDescent="0.3">
      <c r="A209" s="7">
        <v>325612</v>
      </c>
      <c r="B209" s="7" t="s">
        <v>292</v>
      </c>
      <c r="C209" s="8">
        <f t="shared" si="54"/>
        <v>3.8413503852354834E-2</v>
      </c>
      <c r="D209" s="8">
        <f t="shared" si="55"/>
        <v>8.1906571769391912E-3</v>
      </c>
      <c r="E209" s="8">
        <f t="shared" si="56"/>
        <v>0.17471657752390324</v>
      </c>
      <c r="F209" s="8">
        <f t="shared" si="57"/>
        <v>6.7124530099806123E-2</v>
      </c>
      <c r="G209" s="8">
        <f t="shared" si="58"/>
        <v>2.1149685831018221E-2</v>
      </c>
      <c r="H209" s="8">
        <f t="shared" si="59"/>
        <v>0.26211597219365645</v>
      </c>
      <c r="I209" s="8">
        <f t="shared" si="60"/>
        <v>9.3123830190483856E-2</v>
      </c>
      <c r="J209" s="8">
        <f t="shared" si="61"/>
        <v>2.546602663635323E-2</v>
      </c>
      <c r="K209" s="8">
        <f t="shared" si="62"/>
        <v>0.31688015167262906</v>
      </c>
      <c r="L209" s="8">
        <f t="shared" si="63"/>
        <v>3.2600718014717735E-2</v>
      </c>
      <c r="M209" s="8">
        <f t="shared" si="64"/>
        <v>6.8939035151833862E-3</v>
      </c>
      <c r="N209" s="8">
        <f t="shared" si="65"/>
        <v>0.18551346413298384</v>
      </c>
      <c r="O209" s="8">
        <f t="shared" si="66"/>
        <v>0.39245793891220943</v>
      </c>
      <c r="P209" s="8">
        <f t="shared" si="67"/>
        <v>3.8475832119775645E-6</v>
      </c>
      <c r="Q209" s="8">
        <f t="shared" si="68"/>
        <v>6.5612701133628992E-2</v>
      </c>
      <c r="R209" s="8">
        <f t="shared" si="69"/>
        <v>1</v>
      </c>
      <c r="S209" s="8">
        <f t="shared" si="70"/>
        <v>0.94716438167338735</v>
      </c>
      <c r="T209" s="8">
        <f t="shared" si="71"/>
        <v>1.032244202047742</v>
      </c>
      <c r="W209" s="7" t="s">
        <v>1512</v>
      </c>
      <c r="X209" s="7" t="s">
        <v>292</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1</v>
      </c>
      <c r="AO209" s="8">
        <v>0</v>
      </c>
      <c r="AP209" s="8">
        <v>0</v>
      </c>
      <c r="AS209" s="7">
        <v>325612</v>
      </c>
      <c r="AT209" s="7" t="s">
        <v>292</v>
      </c>
      <c r="AU209" s="8">
        <v>3.8413503852354834E-2</v>
      </c>
      <c r="AV209" s="8">
        <v>8.1906571769391912E-3</v>
      </c>
      <c r="AW209" s="8">
        <v>0.17471657752390324</v>
      </c>
      <c r="AX209" s="8">
        <v>6.7124530099806123E-2</v>
      </c>
      <c r="AY209" s="8">
        <v>2.1149685831018221E-2</v>
      </c>
      <c r="AZ209" s="8">
        <v>0.26211597219365645</v>
      </c>
      <c r="BA209" s="8">
        <v>9.3123830190483856E-2</v>
      </c>
      <c r="BB209" s="8">
        <v>2.546602663635323E-2</v>
      </c>
      <c r="BC209" s="8">
        <v>0.31688015167262906</v>
      </c>
      <c r="BD209" s="8">
        <v>3.2600718014717735E-2</v>
      </c>
      <c r="BE209" s="8">
        <v>6.8939035151833862E-3</v>
      </c>
      <c r="BF209" s="8">
        <v>0.18551346413298384</v>
      </c>
      <c r="BG209" s="8">
        <v>0.39245793891220943</v>
      </c>
      <c r="BH209" s="8">
        <v>3.8475832119775645E-6</v>
      </c>
      <c r="BI209" s="8">
        <v>6.5612701133628992E-2</v>
      </c>
      <c r="BJ209" s="8">
        <v>1.2213207385535487</v>
      </c>
      <c r="BK209" s="8">
        <v>0.94716438167338735</v>
      </c>
      <c r="BL209" s="8">
        <v>1.032244202047742</v>
      </c>
    </row>
    <row r="210" spans="1:64" x14ac:dyDescent="0.3">
      <c r="A210" s="7">
        <v>325613</v>
      </c>
      <c r="B210" s="7" t="s">
        <v>293</v>
      </c>
      <c r="C210" s="8">
        <f t="shared" si="54"/>
        <v>1.7300020579233868E-2</v>
      </c>
      <c r="D210" s="8">
        <f t="shared" si="55"/>
        <v>4.5145516988175805E-3</v>
      </c>
      <c r="E210" s="8">
        <f t="shared" si="56"/>
        <v>6.9167170442483869E-2</v>
      </c>
      <c r="F210" s="8">
        <f t="shared" si="57"/>
        <v>3.7625107048314517E-2</v>
      </c>
      <c r="G210" s="8">
        <f t="shared" si="58"/>
        <v>1.5321779364848066E-2</v>
      </c>
      <c r="H210" s="8">
        <f t="shared" si="59"/>
        <v>0.14749174210777419</v>
      </c>
      <c r="I210" s="8">
        <f t="shared" si="60"/>
        <v>4.2255369451790321E-2</v>
      </c>
      <c r="J210" s="8">
        <f t="shared" si="61"/>
        <v>1.4491616067667742E-2</v>
      </c>
      <c r="K210" s="8">
        <f t="shared" si="62"/>
        <v>0.1451729759202742</v>
      </c>
      <c r="L210" s="8">
        <f t="shared" si="63"/>
        <v>1.465673803158387E-2</v>
      </c>
      <c r="M210" s="8">
        <f t="shared" si="64"/>
        <v>3.8282701308703228E-3</v>
      </c>
      <c r="N210" s="8">
        <f t="shared" si="65"/>
        <v>7.105412360824194E-2</v>
      </c>
      <c r="O210" s="8">
        <f t="shared" si="66"/>
        <v>0.12722719180354836</v>
      </c>
      <c r="P210" s="8">
        <f t="shared" si="67"/>
        <v>5.3396715543391937E-7</v>
      </c>
      <c r="Q210" s="8">
        <f t="shared" si="68"/>
        <v>2.0936789768709673E-2</v>
      </c>
      <c r="R210" s="8">
        <f t="shared" si="69"/>
        <v>1</v>
      </c>
      <c r="S210" s="8">
        <f t="shared" si="70"/>
        <v>0.39398701561741933</v>
      </c>
      <c r="T210" s="8">
        <f t="shared" si="71"/>
        <v>0.39546834853661289</v>
      </c>
      <c r="W210" s="7" t="s">
        <v>1513</v>
      </c>
      <c r="X210" s="7" t="s">
        <v>293</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1</v>
      </c>
      <c r="AO210" s="8">
        <v>0</v>
      </c>
      <c r="AP210" s="8">
        <v>0</v>
      </c>
      <c r="AS210" s="7">
        <v>325613</v>
      </c>
      <c r="AT210" s="7" t="s">
        <v>293</v>
      </c>
      <c r="AU210" s="8">
        <v>1.7300020579233868E-2</v>
      </c>
      <c r="AV210" s="8">
        <v>4.5145516988175805E-3</v>
      </c>
      <c r="AW210" s="8">
        <v>6.9167170442483869E-2</v>
      </c>
      <c r="AX210" s="8">
        <v>3.7625107048314517E-2</v>
      </c>
      <c r="AY210" s="8">
        <v>1.5321779364848066E-2</v>
      </c>
      <c r="AZ210" s="8">
        <v>0.14749174210777419</v>
      </c>
      <c r="BA210" s="8">
        <v>4.2255369451790321E-2</v>
      </c>
      <c r="BB210" s="8">
        <v>1.4491616067667742E-2</v>
      </c>
      <c r="BC210" s="8">
        <v>0.1451729759202742</v>
      </c>
      <c r="BD210" s="8">
        <v>1.465673803158387E-2</v>
      </c>
      <c r="BE210" s="8">
        <v>3.8282701308703228E-3</v>
      </c>
      <c r="BF210" s="8">
        <v>7.105412360824194E-2</v>
      </c>
      <c r="BG210" s="8">
        <v>0.12722719180354836</v>
      </c>
      <c r="BH210" s="8">
        <v>5.3396715543391937E-7</v>
      </c>
      <c r="BI210" s="8">
        <v>2.0936789768709673E-2</v>
      </c>
      <c r="BJ210" s="8">
        <v>1.090981742720484</v>
      </c>
      <c r="BK210" s="8">
        <v>0.39398701561741933</v>
      </c>
      <c r="BL210" s="8">
        <v>0.39546834853661289</v>
      </c>
    </row>
    <row r="211" spans="1:64" x14ac:dyDescent="0.3">
      <c r="A211" s="7">
        <v>325620</v>
      </c>
      <c r="B211" s="7" t="s">
        <v>294</v>
      </c>
      <c r="C211" s="8">
        <f t="shared" si="54"/>
        <v>3.2189910654200002E-2</v>
      </c>
      <c r="D211" s="8">
        <f t="shared" si="55"/>
        <v>4.2472016938300003E-3</v>
      </c>
      <c r="E211" s="8">
        <f t="shared" si="56"/>
        <v>0.16397728546199999</v>
      </c>
      <c r="F211" s="8">
        <f t="shared" si="57"/>
        <v>0.108523216029</v>
      </c>
      <c r="G211" s="8">
        <f t="shared" si="58"/>
        <v>1.6683363053299999E-2</v>
      </c>
      <c r="H211" s="8">
        <f t="shared" si="59"/>
        <v>0.193121664676</v>
      </c>
      <c r="I211" s="8">
        <f t="shared" si="60"/>
        <v>9.1943759560000005E-2</v>
      </c>
      <c r="J211" s="8">
        <f t="shared" si="61"/>
        <v>1.14952391919E-2</v>
      </c>
      <c r="K211" s="8">
        <f t="shared" si="62"/>
        <v>0.13243051655099999</v>
      </c>
      <c r="L211" s="8">
        <f t="shared" si="63"/>
        <v>2.51717886221E-2</v>
      </c>
      <c r="M211" s="8">
        <f t="shared" si="64"/>
        <v>3.2976703707000002E-3</v>
      </c>
      <c r="N211" s="8">
        <f t="shared" si="65"/>
        <v>0.19397807617500001</v>
      </c>
      <c r="O211" s="8">
        <f t="shared" si="66"/>
        <v>0.66367029403199995</v>
      </c>
      <c r="P211" s="8">
        <f t="shared" si="67"/>
        <v>1.7483794284600001E-6</v>
      </c>
      <c r="Q211" s="8">
        <f t="shared" si="68"/>
        <v>0.111013829065</v>
      </c>
      <c r="R211" s="8">
        <f t="shared" si="69"/>
        <v>1.2004143978099999</v>
      </c>
      <c r="S211" s="8">
        <f t="shared" si="70"/>
        <v>1.3183282437599999</v>
      </c>
      <c r="T211" s="8">
        <f t="shared" si="71"/>
        <v>1.2358695153000001</v>
      </c>
      <c r="W211" s="7" t="s">
        <v>1514</v>
      </c>
      <c r="X211" s="7" t="s">
        <v>294</v>
      </c>
      <c r="Y211" s="8">
        <v>3.2189910654200002E-2</v>
      </c>
      <c r="Z211" s="8">
        <v>4.2472016938300003E-3</v>
      </c>
      <c r="AA211" s="8">
        <v>0.16397728546199999</v>
      </c>
      <c r="AB211" s="8">
        <v>0.108523216029</v>
      </c>
      <c r="AC211" s="8">
        <v>1.6683363053299999E-2</v>
      </c>
      <c r="AD211" s="8">
        <v>0.193121664676</v>
      </c>
      <c r="AE211" s="8">
        <v>9.1943759560000005E-2</v>
      </c>
      <c r="AF211" s="8">
        <v>1.14952391919E-2</v>
      </c>
      <c r="AG211" s="8">
        <v>0.13243051655099999</v>
      </c>
      <c r="AH211" s="8">
        <v>2.51717886221E-2</v>
      </c>
      <c r="AI211" s="8">
        <v>3.2976703707000002E-3</v>
      </c>
      <c r="AJ211" s="8">
        <v>0.19397807617500001</v>
      </c>
      <c r="AK211" s="8">
        <v>0.66367029403199995</v>
      </c>
      <c r="AL211" s="8">
        <v>1.7483794284600001E-6</v>
      </c>
      <c r="AM211" s="8">
        <v>0.111013829065</v>
      </c>
      <c r="AN211" s="8">
        <v>1.2004143978099999</v>
      </c>
      <c r="AO211" s="8">
        <v>1.3183282437599999</v>
      </c>
      <c r="AP211" s="8">
        <v>1.2358695153000001</v>
      </c>
      <c r="AS211" s="7">
        <v>325620</v>
      </c>
      <c r="AT211" s="7" t="s">
        <v>294</v>
      </c>
      <c r="AU211" s="8">
        <v>4.9326403147014496E-2</v>
      </c>
      <c r="AV211" s="8">
        <v>1.0976126398782581E-2</v>
      </c>
      <c r="AW211" s="8">
        <v>0.25187072083020973</v>
      </c>
      <c r="AX211" s="8">
        <v>0.11506854487191322</v>
      </c>
      <c r="AY211" s="8">
        <v>3.5962642609358969E-2</v>
      </c>
      <c r="AZ211" s="8">
        <v>0.38841274703719003</v>
      </c>
      <c r="BA211" s="8">
        <v>0.14699876740380161</v>
      </c>
      <c r="BB211" s="8">
        <v>3.3449145172974676E-2</v>
      </c>
      <c r="BC211" s="8">
        <v>0.42675683782445145</v>
      </c>
      <c r="BD211" s="8">
        <v>4.1091643543443544E-2</v>
      </c>
      <c r="BE211" s="8">
        <v>9.0569938047195195E-3</v>
      </c>
      <c r="BF211" s="8">
        <v>0.26747343352490321</v>
      </c>
      <c r="BG211" s="8">
        <v>0.61014849612619326</v>
      </c>
      <c r="BH211" s="8">
        <v>8.5329905809555332E-6</v>
      </c>
      <c r="BI211" s="8">
        <v>0.10206110091459664</v>
      </c>
      <c r="BJ211" s="8">
        <v>1.3121732503766126</v>
      </c>
      <c r="BK211" s="8">
        <v>1.4587987732277419</v>
      </c>
      <c r="BL211" s="8">
        <v>1.5265595891108064</v>
      </c>
    </row>
    <row r="212" spans="1:64" x14ac:dyDescent="0.3">
      <c r="A212" s="7">
        <v>325910</v>
      </c>
      <c r="B212" s="7" t="s">
        <v>295</v>
      </c>
      <c r="C212" s="8">
        <f t="shared" si="54"/>
        <v>4.0679441198241927E-2</v>
      </c>
      <c r="D212" s="8">
        <f t="shared" si="55"/>
        <v>1.197090243990484E-2</v>
      </c>
      <c r="E212" s="8">
        <f t="shared" si="56"/>
        <v>7.0532798533596786E-2</v>
      </c>
      <c r="F212" s="8">
        <f t="shared" si="57"/>
        <v>5.2060105295487095E-2</v>
      </c>
      <c r="G212" s="8">
        <f t="shared" si="58"/>
        <v>2.1878464203506288E-2</v>
      </c>
      <c r="H212" s="8">
        <f t="shared" si="59"/>
        <v>0.10352236657360644</v>
      </c>
      <c r="I212" s="8">
        <f t="shared" si="60"/>
        <v>7.0893146111854821E-2</v>
      </c>
      <c r="J212" s="8">
        <f t="shared" si="61"/>
        <v>2.3286096846308071E-2</v>
      </c>
      <c r="K212" s="8">
        <f t="shared" si="62"/>
        <v>0.10824749194303225</v>
      </c>
      <c r="L212" s="8">
        <f t="shared" si="63"/>
        <v>5.5236982348277411E-2</v>
      </c>
      <c r="M212" s="8">
        <f t="shared" si="64"/>
        <v>1.5324655822930643E-2</v>
      </c>
      <c r="N212" s="8">
        <f t="shared" si="65"/>
        <v>0.1082407809988387</v>
      </c>
      <c r="O212" s="8">
        <f t="shared" si="66"/>
        <v>0.12844271478159672</v>
      </c>
      <c r="P212" s="8">
        <f t="shared" si="67"/>
        <v>1.2681994993835481E-6</v>
      </c>
      <c r="Q212" s="8">
        <f t="shared" si="68"/>
        <v>5.3097275232516124E-2</v>
      </c>
      <c r="R212" s="8">
        <f t="shared" si="69"/>
        <v>1</v>
      </c>
      <c r="S212" s="8">
        <f t="shared" si="70"/>
        <v>0.48391254897580649</v>
      </c>
      <c r="T212" s="8">
        <f t="shared" si="71"/>
        <v>0.50887834780467744</v>
      </c>
      <c r="W212" s="7" t="s">
        <v>1515</v>
      </c>
      <c r="X212" s="7" t="s">
        <v>295</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1</v>
      </c>
      <c r="AO212" s="8">
        <v>0</v>
      </c>
      <c r="AP212" s="8">
        <v>0</v>
      </c>
      <c r="AS212" s="7">
        <v>325910</v>
      </c>
      <c r="AT212" s="7" t="s">
        <v>295</v>
      </c>
      <c r="AU212" s="8">
        <v>4.0679441198241927E-2</v>
      </c>
      <c r="AV212" s="8">
        <v>1.197090243990484E-2</v>
      </c>
      <c r="AW212" s="8">
        <v>7.0532798533596786E-2</v>
      </c>
      <c r="AX212" s="8">
        <v>5.2060105295487095E-2</v>
      </c>
      <c r="AY212" s="8">
        <v>2.1878464203506288E-2</v>
      </c>
      <c r="AZ212" s="8">
        <v>0.10352236657360644</v>
      </c>
      <c r="BA212" s="8">
        <v>7.0893146111854821E-2</v>
      </c>
      <c r="BB212" s="8">
        <v>2.3286096846308071E-2</v>
      </c>
      <c r="BC212" s="8">
        <v>0.10824749194303225</v>
      </c>
      <c r="BD212" s="8">
        <v>5.5236982348277411E-2</v>
      </c>
      <c r="BE212" s="8">
        <v>1.5324655822930643E-2</v>
      </c>
      <c r="BF212" s="8">
        <v>0.1082407809988387</v>
      </c>
      <c r="BG212" s="8">
        <v>0.12844271478159672</v>
      </c>
      <c r="BH212" s="8">
        <v>1.2681994993835481E-6</v>
      </c>
      <c r="BI212" s="8">
        <v>5.3097275232516124E-2</v>
      </c>
      <c r="BJ212" s="8">
        <v>1.1231831421722582</v>
      </c>
      <c r="BK212" s="8">
        <v>0.48391254897580649</v>
      </c>
      <c r="BL212" s="8">
        <v>0.50887834780467744</v>
      </c>
    </row>
    <row r="213" spans="1:64" x14ac:dyDescent="0.3">
      <c r="A213" s="7">
        <v>325920</v>
      </c>
      <c r="B213" s="7" t="s">
        <v>296</v>
      </c>
      <c r="C213" s="8">
        <f t="shared" si="54"/>
        <v>2.7434763510141937E-2</v>
      </c>
      <c r="D213" s="8">
        <f t="shared" si="55"/>
        <v>7.2030996473746774E-3</v>
      </c>
      <c r="E213" s="8">
        <f t="shared" si="56"/>
        <v>6.070580017032258E-2</v>
      </c>
      <c r="F213" s="8">
        <f t="shared" si="57"/>
        <v>2.8022881888730321E-2</v>
      </c>
      <c r="G213" s="8">
        <f t="shared" si="58"/>
        <v>9.6046256443145153E-3</v>
      </c>
      <c r="H213" s="8">
        <f t="shared" si="59"/>
        <v>5.8445856276222091E-2</v>
      </c>
      <c r="I213" s="8">
        <f t="shared" si="60"/>
        <v>4.7912251019614521E-2</v>
      </c>
      <c r="J213" s="8">
        <f t="shared" si="61"/>
        <v>1.483185154302419E-2</v>
      </c>
      <c r="K213" s="8">
        <f t="shared" si="62"/>
        <v>8.8082321905209676E-2</v>
      </c>
      <c r="L213" s="8">
        <f t="shared" si="63"/>
        <v>3.0506945535804835E-2</v>
      </c>
      <c r="M213" s="8">
        <f t="shared" si="64"/>
        <v>7.9914099036053222E-3</v>
      </c>
      <c r="N213" s="8">
        <f t="shared" si="65"/>
        <v>8.0019087062483882E-2</v>
      </c>
      <c r="O213" s="8">
        <f t="shared" si="66"/>
        <v>0.12147575868629033</v>
      </c>
      <c r="P213" s="8">
        <f t="shared" si="67"/>
        <v>3.1030470209991936E-6</v>
      </c>
      <c r="Q213" s="8">
        <f t="shared" si="68"/>
        <v>4.0384028466290335E-2</v>
      </c>
      <c r="R213" s="8">
        <f t="shared" si="69"/>
        <v>1</v>
      </c>
      <c r="S213" s="8">
        <f t="shared" si="70"/>
        <v>0.33800884768032258</v>
      </c>
      <c r="T213" s="8">
        <f t="shared" si="71"/>
        <v>0.39276190833935487</v>
      </c>
      <c r="W213" s="7" t="s">
        <v>1516</v>
      </c>
      <c r="X213" s="7" t="s">
        <v>296</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1</v>
      </c>
      <c r="AO213" s="8">
        <v>0</v>
      </c>
      <c r="AP213" s="8">
        <v>0</v>
      </c>
      <c r="AS213" s="7">
        <v>325920</v>
      </c>
      <c r="AT213" s="7" t="s">
        <v>296</v>
      </c>
      <c r="AU213" s="8">
        <v>2.7434763510141937E-2</v>
      </c>
      <c r="AV213" s="8">
        <v>7.2030996473746774E-3</v>
      </c>
      <c r="AW213" s="8">
        <v>6.070580017032258E-2</v>
      </c>
      <c r="AX213" s="8">
        <v>2.8022881888730321E-2</v>
      </c>
      <c r="AY213" s="8">
        <v>9.6046256443145153E-3</v>
      </c>
      <c r="AZ213" s="8">
        <v>5.8445856276222091E-2</v>
      </c>
      <c r="BA213" s="8">
        <v>4.7912251019614521E-2</v>
      </c>
      <c r="BB213" s="8">
        <v>1.483185154302419E-2</v>
      </c>
      <c r="BC213" s="8">
        <v>8.8082321905209676E-2</v>
      </c>
      <c r="BD213" s="8">
        <v>3.0506945535804835E-2</v>
      </c>
      <c r="BE213" s="8">
        <v>7.9914099036053222E-3</v>
      </c>
      <c r="BF213" s="8">
        <v>8.0019087062483882E-2</v>
      </c>
      <c r="BG213" s="8">
        <v>0.12147575868629033</v>
      </c>
      <c r="BH213" s="8">
        <v>3.1030470209991936E-6</v>
      </c>
      <c r="BI213" s="8">
        <v>4.0384028466290335E-2</v>
      </c>
      <c r="BJ213" s="8">
        <v>1.0953436633279032</v>
      </c>
      <c r="BK213" s="8">
        <v>0.33800884768032258</v>
      </c>
      <c r="BL213" s="8">
        <v>0.39276190833935487</v>
      </c>
    </row>
    <row r="214" spans="1:64" x14ac:dyDescent="0.3">
      <c r="A214" s="7">
        <v>325991</v>
      </c>
      <c r="B214" s="7" t="s">
        <v>297</v>
      </c>
      <c r="C214" s="8">
        <f t="shared" si="54"/>
        <v>2.2476779926027417E-2</v>
      </c>
      <c r="D214" s="8">
        <f t="shared" si="55"/>
        <v>6.252388623370967E-3</v>
      </c>
      <c r="E214" s="8">
        <f t="shared" si="56"/>
        <v>5.2205864720000002E-2</v>
      </c>
      <c r="F214" s="8">
        <f t="shared" si="57"/>
        <v>2.1545165955940648E-2</v>
      </c>
      <c r="G214" s="8">
        <f t="shared" si="58"/>
        <v>8.7174049759608067E-3</v>
      </c>
      <c r="H214" s="8">
        <f t="shared" si="59"/>
        <v>5.2350141180714516E-2</v>
      </c>
      <c r="I214" s="8">
        <f t="shared" si="60"/>
        <v>4.0035307247354844E-2</v>
      </c>
      <c r="J214" s="8">
        <f t="shared" si="61"/>
        <v>1.298556418152742E-2</v>
      </c>
      <c r="K214" s="8">
        <f t="shared" si="62"/>
        <v>7.9194298331645166E-2</v>
      </c>
      <c r="L214" s="8">
        <f t="shared" si="63"/>
        <v>2.5204672594056451E-2</v>
      </c>
      <c r="M214" s="8">
        <f t="shared" si="64"/>
        <v>6.9389314862645154E-3</v>
      </c>
      <c r="N214" s="8">
        <f t="shared" si="65"/>
        <v>6.7892089793290311E-2</v>
      </c>
      <c r="O214" s="8">
        <f t="shared" si="66"/>
        <v>9.722829153019355E-2</v>
      </c>
      <c r="P214" s="8">
        <f t="shared" si="67"/>
        <v>1.4390333246366129E-6</v>
      </c>
      <c r="Q214" s="8">
        <f t="shared" si="68"/>
        <v>3.2304833256580637E-2</v>
      </c>
      <c r="R214" s="8">
        <f t="shared" si="69"/>
        <v>1</v>
      </c>
      <c r="S214" s="8">
        <f t="shared" si="70"/>
        <v>0.27616109920967741</v>
      </c>
      <c r="T214" s="8">
        <f t="shared" si="71"/>
        <v>0.32576355685725805</v>
      </c>
      <c r="W214" s="7" t="s">
        <v>1517</v>
      </c>
      <c r="X214" s="7" t="s">
        <v>297</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1</v>
      </c>
      <c r="AO214" s="8">
        <v>0</v>
      </c>
      <c r="AP214" s="8">
        <v>0</v>
      </c>
      <c r="AS214" s="7">
        <v>325991</v>
      </c>
      <c r="AT214" s="7" t="s">
        <v>297</v>
      </c>
      <c r="AU214" s="8">
        <v>2.2476779926027417E-2</v>
      </c>
      <c r="AV214" s="8">
        <v>6.252388623370967E-3</v>
      </c>
      <c r="AW214" s="8">
        <v>5.2205864720000002E-2</v>
      </c>
      <c r="AX214" s="8">
        <v>2.1545165955940648E-2</v>
      </c>
      <c r="AY214" s="8">
        <v>8.7174049759608067E-3</v>
      </c>
      <c r="AZ214" s="8">
        <v>5.2350141180714516E-2</v>
      </c>
      <c r="BA214" s="8">
        <v>4.0035307247354844E-2</v>
      </c>
      <c r="BB214" s="8">
        <v>1.298556418152742E-2</v>
      </c>
      <c r="BC214" s="8">
        <v>7.9194298331645166E-2</v>
      </c>
      <c r="BD214" s="8">
        <v>2.5204672594056451E-2</v>
      </c>
      <c r="BE214" s="8">
        <v>6.9389314862645154E-3</v>
      </c>
      <c r="BF214" s="8">
        <v>6.7892089793290311E-2</v>
      </c>
      <c r="BG214" s="8">
        <v>9.722829153019355E-2</v>
      </c>
      <c r="BH214" s="8">
        <v>1.4390333246366129E-6</v>
      </c>
      <c r="BI214" s="8">
        <v>3.2304833256580637E-2</v>
      </c>
      <c r="BJ214" s="8">
        <v>1.0809350332696774</v>
      </c>
      <c r="BK214" s="8">
        <v>0.27616109920967741</v>
      </c>
      <c r="BL214" s="8">
        <v>0.32576355685725805</v>
      </c>
    </row>
    <row r="215" spans="1:64" x14ac:dyDescent="0.3">
      <c r="A215" s="7">
        <v>325992</v>
      </c>
      <c r="B215" s="7" t="s">
        <v>298</v>
      </c>
      <c r="C215" s="8">
        <f t="shared" si="54"/>
        <v>3.0353119018329031E-2</v>
      </c>
      <c r="D215" s="8">
        <f t="shared" si="55"/>
        <v>8.3136033088912903E-3</v>
      </c>
      <c r="E215" s="8">
        <f t="shared" si="56"/>
        <v>7.0839745736241924E-2</v>
      </c>
      <c r="F215" s="8">
        <f t="shared" si="57"/>
        <v>4.1643869109875803E-2</v>
      </c>
      <c r="G215" s="8">
        <f t="shared" si="58"/>
        <v>1.6517139454782261E-2</v>
      </c>
      <c r="H215" s="8">
        <f t="shared" si="59"/>
        <v>0.10220784937574356</v>
      </c>
      <c r="I215" s="8">
        <f t="shared" si="60"/>
        <v>5.1543617516575803E-2</v>
      </c>
      <c r="J215" s="8">
        <f t="shared" si="61"/>
        <v>1.6395760963850002E-2</v>
      </c>
      <c r="K215" s="8">
        <f t="shared" si="62"/>
        <v>0.10282965363762901</v>
      </c>
      <c r="L215" s="8">
        <f t="shared" si="63"/>
        <v>3.3430108050651615E-2</v>
      </c>
      <c r="M215" s="8">
        <f t="shared" si="64"/>
        <v>9.0566781097806484E-3</v>
      </c>
      <c r="N215" s="8">
        <f t="shared" si="65"/>
        <v>9.0948178557580639E-2</v>
      </c>
      <c r="O215" s="8">
        <f t="shared" si="66"/>
        <v>0.13131823078451618</v>
      </c>
      <c r="P215" s="8">
        <f t="shared" si="67"/>
        <v>1.0401405992553224E-6</v>
      </c>
      <c r="Q215" s="8">
        <f t="shared" si="68"/>
        <v>4.5130153660129041E-2</v>
      </c>
      <c r="R215" s="8">
        <f t="shared" si="69"/>
        <v>1</v>
      </c>
      <c r="S215" s="8">
        <f t="shared" si="70"/>
        <v>0.41843337406935488</v>
      </c>
      <c r="T215" s="8">
        <f t="shared" si="71"/>
        <v>0.42883354824693543</v>
      </c>
      <c r="W215" s="7" t="s">
        <v>1518</v>
      </c>
      <c r="X215" s="7" t="s">
        <v>298</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1</v>
      </c>
      <c r="AO215" s="8">
        <v>0</v>
      </c>
      <c r="AP215" s="8">
        <v>0</v>
      </c>
      <c r="AS215" s="7">
        <v>325992</v>
      </c>
      <c r="AT215" s="7" t="s">
        <v>298</v>
      </c>
      <c r="AU215" s="8">
        <v>3.0353119018329031E-2</v>
      </c>
      <c r="AV215" s="8">
        <v>8.3136033088912903E-3</v>
      </c>
      <c r="AW215" s="8">
        <v>7.0839745736241924E-2</v>
      </c>
      <c r="AX215" s="8">
        <v>4.1643869109875803E-2</v>
      </c>
      <c r="AY215" s="8">
        <v>1.6517139454782261E-2</v>
      </c>
      <c r="AZ215" s="8">
        <v>0.10220784937574356</v>
      </c>
      <c r="BA215" s="8">
        <v>5.1543617516575803E-2</v>
      </c>
      <c r="BB215" s="8">
        <v>1.6395760963850002E-2</v>
      </c>
      <c r="BC215" s="8">
        <v>0.10282965363762901</v>
      </c>
      <c r="BD215" s="8">
        <v>3.3430108050651615E-2</v>
      </c>
      <c r="BE215" s="8">
        <v>9.0566781097806484E-3</v>
      </c>
      <c r="BF215" s="8">
        <v>9.0948178557580639E-2</v>
      </c>
      <c r="BG215" s="8">
        <v>0.13131823078451618</v>
      </c>
      <c r="BH215" s="8">
        <v>1.0401405992553224E-6</v>
      </c>
      <c r="BI215" s="8">
        <v>4.5130153660129041E-2</v>
      </c>
      <c r="BJ215" s="8">
        <v>1.1095064680635485</v>
      </c>
      <c r="BK215" s="8">
        <v>0.41843337406935488</v>
      </c>
      <c r="BL215" s="8">
        <v>0.42883354824693543</v>
      </c>
    </row>
    <row r="216" spans="1:64" x14ac:dyDescent="0.3">
      <c r="A216" s="7">
        <v>325998</v>
      </c>
      <c r="B216" s="7" t="s">
        <v>299</v>
      </c>
      <c r="C216" s="8">
        <f t="shared" si="54"/>
        <v>5.8335696803317738E-2</v>
      </c>
      <c r="D216" s="8">
        <f t="shared" si="55"/>
        <v>1.328473334929871E-2</v>
      </c>
      <c r="E216" s="8">
        <f t="shared" si="56"/>
        <v>0.14384594517630162</v>
      </c>
      <c r="F216" s="8">
        <f t="shared" si="57"/>
        <v>0.1150768122825355</v>
      </c>
      <c r="G216" s="8">
        <f t="shared" si="58"/>
        <v>3.7758702836090327E-2</v>
      </c>
      <c r="H216" s="8">
        <f t="shared" si="59"/>
        <v>0.26242031266918714</v>
      </c>
      <c r="I216" s="8">
        <f t="shared" si="60"/>
        <v>0.10128663190168713</v>
      </c>
      <c r="J216" s="8">
        <f t="shared" si="61"/>
        <v>2.7079523796408062E-2</v>
      </c>
      <c r="K216" s="8">
        <f t="shared" si="62"/>
        <v>0.19982199693441932</v>
      </c>
      <c r="L216" s="8">
        <f t="shared" si="63"/>
        <v>6.469772481506128E-2</v>
      </c>
      <c r="M216" s="8">
        <f t="shared" si="64"/>
        <v>1.4568801037646774E-2</v>
      </c>
      <c r="N216" s="8">
        <f t="shared" si="65"/>
        <v>0.19247832866248385</v>
      </c>
      <c r="O216" s="8">
        <f t="shared" si="66"/>
        <v>0.33182266718235498</v>
      </c>
      <c r="P216" s="8">
        <f t="shared" si="67"/>
        <v>1.7111427746368874E-6</v>
      </c>
      <c r="Q216" s="8">
        <f t="shared" si="68"/>
        <v>0.10961289179608072</v>
      </c>
      <c r="R216" s="8">
        <f t="shared" si="69"/>
        <v>1</v>
      </c>
      <c r="S216" s="8">
        <f t="shared" si="70"/>
        <v>1.0765461503682254</v>
      </c>
      <c r="T216" s="8">
        <f t="shared" si="71"/>
        <v>0.98947847521306442</v>
      </c>
      <c r="W216" s="7" t="s">
        <v>1519</v>
      </c>
      <c r="X216" s="7" t="s">
        <v>299</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1</v>
      </c>
      <c r="AO216" s="8">
        <v>0</v>
      </c>
      <c r="AP216" s="8">
        <v>0</v>
      </c>
      <c r="AS216" s="7">
        <v>325998</v>
      </c>
      <c r="AT216" s="7" t="s">
        <v>299</v>
      </c>
      <c r="AU216" s="8">
        <v>5.8335696803317738E-2</v>
      </c>
      <c r="AV216" s="8">
        <v>1.328473334929871E-2</v>
      </c>
      <c r="AW216" s="8">
        <v>0.14384594517630162</v>
      </c>
      <c r="AX216" s="8">
        <v>0.1150768122825355</v>
      </c>
      <c r="AY216" s="8">
        <v>3.7758702836090327E-2</v>
      </c>
      <c r="AZ216" s="8">
        <v>0.26242031266918714</v>
      </c>
      <c r="BA216" s="8">
        <v>0.10128663190168713</v>
      </c>
      <c r="BB216" s="8">
        <v>2.7079523796408062E-2</v>
      </c>
      <c r="BC216" s="8">
        <v>0.19982199693441932</v>
      </c>
      <c r="BD216" s="8">
        <v>6.469772481506128E-2</v>
      </c>
      <c r="BE216" s="8">
        <v>1.4568801037646774E-2</v>
      </c>
      <c r="BF216" s="8">
        <v>0.19247832866248385</v>
      </c>
      <c r="BG216" s="8">
        <v>0.33182266718235498</v>
      </c>
      <c r="BH216" s="8">
        <v>1.7111427746368874E-6</v>
      </c>
      <c r="BI216" s="8">
        <v>0.10961289179608072</v>
      </c>
      <c r="BJ216" s="8">
        <v>1.2154663753290322</v>
      </c>
      <c r="BK216" s="8">
        <v>1.0765461503682254</v>
      </c>
      <c r="BL216" s="8">
        <v>0.98947847521306442</v>
      </c>
    </row>
    <row r="217" spans="1:64" x14ac:dyDescent="0.3">
      <c r="A217" s="7">
        <v>326111</v>
      </c>
      <c r="B217" s="7" t="s">
        <v>300</v>
      </c>
      <c r="C217" s="8">
        <f t="shared" si="54"/>
        <v>4.0163343581416135E-2</v>
      </c>
      <c r="D217" s="8">
        <f t="shared" si="55"/>
        <v>1.0196718905396774E-2</v>
      </c>
      <c r="E217" s="8">
        <f t="shared" si="56"/>
        <v>5.0803665677709685E-2</v>
      </c>
      <c r="F217" s="8">
        <f t="shared" si="57"/>
        <v>7.594004525222095E-2</v>
      </c>
      <c r="G217" s="8">
        <f t="shared" si="58"/>
        <v>2.6621396304030646E-2</v>
      </c>
      <c r="H217" s="8">
        <f t="shared" si="59"/>
        <v>9.8284485057548374E-2</v>
      </c>
      <c r="I217" s="8">
        <f t="shared" si="60"/>
        <v>7.4462351187080639E-2</v>
      </c>
      <c r="J217" s="8">
        <f t="shared" si="61"/>
        <v>2.3441747885254841E-2</v>
      </c>
      <c r="K217" s="8">
        <f t="shared" si="62"/>
        <v>8.8452607108806452E-2</v>
      </c>
      <c r="L217" s="8">
        <f t="shared" si="63"/>
        <v>6.7488837621564518E-2</v>
      </c>
      <c r="M217" s="8">
        <f t="shared" si="64"/>
        <v>1.7795406940719356E-2</v>
      </c>
      <c r="N217" s="8">
        <f t="shared" si="65"/>
        <v>0.10348230723964515</v>
      </c>
      <c r="O217" s="8">
        <f t="shared" si="66"/>
        <v>8.7631270230983868E-2</v>
      </c>
      <c r="P217" s="8">
        <f t="shared" si="67"/>
        <v>7.6938801468214499E-7</v>
      </c>
      <c r="Q217" s="8">
        <f t="shared" si="68"/>
        <v>4.1254223790774196E-2</v>
      </c>
      <c r="R217" s="8">
        <f t="shared" si="69"/>
        <v>1</v>
      </c>
      <c r="S217" s="8">
        <f t="shared" si="70"/>
        <v>0.47503947500112909</v>
      </c>
      <c r="T217" s="8">
        <f t="shared" si="71"/>
        <v>0.46055025456822579</v>
      </c>
      <c r="W217" s="7" t="s">
        <v>1520</v>
      </c>
      <c r="X217" s="7" t="s">
        <v>300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1</v>
      </c>
      <c r="AO217" s="8">
        <v>0</v>
      </c>
      <c r="AP217" s="8">
        <v>0</v>
      </c>
      <c r="AS217" s="7">
        <v>326111</v>
      </c>
      <c r="AT217" s="7" t="s">
        <v>300</v>
      </c>
      <c r="AU217" s="8">
        <v>4.0163343581416135E-2</v>
      </c>
      <c r="AV217" s="8">
        <v>1.0196718905396774E-2</v>
      </c>
      <c r="AW217" s="8">
        <v>5.0803665677709685E-2</v>
      </c>
      <c r="AX217" s="8">
        <v>7.594004525222095E-2</v>
      </c>
      <c r="AY217" s="8">
        <v>2.6621396304030646E-2</v>
      </c>
      <c r="AZ217" s="8">
        <v>9.8284485057548374E-2</v>
      </c>
      <c r="BA217" s="8">
        <v>7.4462351187080639E-2</v>
      </c>
      <c r="BB217" s="8">
        <v>2.3441747885254841E-2</v>
      </c>
      <c r="BC217" s="8">
        <v>8.8452607108806452E-2</v>
      </c>
      <c r="BD217" s="8">
        <v>6.7488837621564518E-2</v>
      </c>
      <c r="BE217" s="8">
        <v>1.7795406940719356E-2</v>
      </c>
      <c r="BF217" s="8">
        <v>0.10348230723964515</v>
      </c>
      <c r="BG217" s="8">
        <v>8.7631270230983868E-2</v>
      </c>
      <c r="BH217" s="8">
        <v>7.6938801468214499E-7</v>
      </c>
      <c r="BI217" s="8">
        <v>4.1254223790774196E-2</v>
      </c>
      <c r="BJ217" s="8">
        <v>1.1011637281643547</v>
      </c>
      <c r="BK217" s="8">
        <v>0.47503947500112909</v>
      </c>
      <c r="BL217" s="8">
        <v>0.46055025456822579</v>
      </c>
    </row>
    <row r="218" spans="1:64" x14ac:dyDescent="0.3">
      <c r="A218" s="7">
        <v>326112</v>
      </c>
      <c r="B218" s="7" t="s">
        <v>301</v>
      </c>
      <c r="C218" s="8">
        <f t="shared" si="54"/>
        <v>2.9019739115033867E-2</v>
      </c>
      <c r="D218" s="8">
        <f t="shared" si="55"/>
        <v>7.4688875374164529E-3</v>
      </c>
      <c r="E218" s="8">
        <f t="shared" si="56"/>
        <v>3.8174659242987095E-2</v>
      </c>
      <c r="F218" s="8">
        <f t="shared" si="57"/>
        <v>4.8320839605290329E-2</v>
      </c>
      <c r="G218" s="8">
        <f t="shared" si="58"/>
        <v>1.6692904593203228E-2</v>
      </c>
      <c r="H218" s="8">
        <f t="shared" si="59"/>
        <v>6.2965533365338708E-2</v>
      </c>
      <c r="I218" s="8">
        <f t="shared" si="60"/>
        <v>5.2897057664956441E-2</v>
      </c>
      <c r="J218" s="8">
        <f t="shared" si="61"/>
        <v>1.7229662069653227E-2</v>
      </c>
      <c r="K218" s="8">
        <f t="shared" si="62"/>
        <v>6.749023970604838E-2</v>
      </c>
      <c r="L218" s="8">
        <f t="shared" si="63"/>
        <v>4.856510229756613E-2</v>
      </c>
      <c r="M218" s="8">
        <f t="shared" si="64"/>
        <v>1.3075078686132261E-2</v>
      </c>
      <c r="N218" s="8">
        <f t="shared" si="65"/>
        <v>7.7347339154951608E-2</v>
      </c>
      <c r="O218" s="8">
        <f t="shared" si="66"/>
        <v>6.6929097935741921E-2</v>
      </c>
      <c r="P218" s="8">
        <f t="shared" si="67"/>
        <v>5.4155367608838706E-7</v>
      </c>
      <c r="Q218" s="8">
        <f t="shared" si="68"/>
        <v>3.1490876800919367E-2</v>
      </c>
      <c r="R218" s="8">
        <f t="shared" si="69"/>
        <v>1</v>
      </c>
      <c r="S218" s="8">
        <f t="shared" si="70"/>
        <v>0.33765669691870975</v>
      </c>
      <c r="T218" s="8">
        <f t="shared" si="71"/>
        <v>0.34729437879548386</v>
      </c>
      <c r="W218" s="7" t="s">
        <v>1521</v>
      </c>
      <c r="X218" s="7" t="s">
        <v>301</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1</v>
      </c>
      <c r="AO218" s="8">
        <v>0</v>
      </c>
      <c r="AP218" s="8">
        <v>0</v>
      </c>
      <c r="AS218" s="7">
        <v>326112</v>
      </c>
      <c r="AT218" s="7" t="s">
        <v>301</v>
      </c>
      <c r="AU218" s="8">
        <v>2.9019739115033867E-2</v>
      </c>
      <c r="AV218" s="8">
        <v>7.4688875374164529E-3</v>
      </c>
      <c r="AW218" s="8">
        <v>3.8174659242987095E-2</v>
      </c>
      <c r="AX218" s="8">
        <v>4.8320839605290329E-2</v>
      </c>
      <c r="AY218" s="8">
        <v>1.6692904593203228E-2</v>
      </c>
      <c r="AZ218" s="8">
        <v>6.2965533365338708E-2</v>
      </c>
      <c r="BA218" s="8">
        <v>5.2897057664956441E-2</v>
      </c>
      <c r="BB218" s="8">
        <v>1.7229662069653227E-2</v>
      </c>
      <c r="BC218" s="8">
        <v>6.749023970604838E-2</v>
      </c>
      <c r="BD218" s="8">
        <v>4.856510229756613E-2</v>
      </c>
      <c r="BE218" s="8">
        <v>1.3075078686132261E-2</v>
      </c>
      <c r="BF218" s="8">
        <v>7.7347339154951608E-2</v>
      </c>
      <c r="BG218" s="8">
        <v>6.6929097935741921E-2</v>
      </c>
      <c r="BH218" s="8">
        <v>5.4155367608838706E-7</v>
      </c>
      <c r="BI218" s="8">
        <v>3.1490876800919367E-2</v>
      </c>
      <c r="BJ218" s="8">
        <v>1.0746632858956451</v>
      </c>
      <c r="BK218" s="8">
        <v>0.33765669691870975</v>
      </c>
      <c r="BL218" s="8">
        <v>0.34729437879548386</v>
      </c>
    </row>
    <row r="219" spans="1:64" x14ac:dyDescent="0.3">
      <c r="A219" s="7">
        <v>326113</v>
      </c>
      <c r="B219" s="7" t="s">
        <v>302</v>
      </c>
      <c r="C219" s="8">
        <f t="shared" si="54"/>
        <v>5.0142329057391938E-2</v>
      </c>
      <c r="D219" s="8">
        <f t="shared" si="55"/>
        <v>1.1518695324135648E-2</v>
      </c>
      <c r="E219" s="8">
        <f t="shared" si="56"/>
        <v>6.0640786307027413E-2</v>
      </c>
      <c r="F219" s="8">
        <f t="shared" si="57"/>
        <v>8.2849736466025808E-2</v>
      </c>
      <c r="G219" s="8">
        <f t="shared" si="58"/>
        <v>2.5723462943077431E-2</v>
      </c>
      <c r="H219" s="8">
        <f t="shared" si="59"/>
        <v>9.9105683618675791E-2</v>
      </c>
      <c r="I219" s="8">
        <f t="shared" si="60"/>
        <v>9.2220218082887093E-2</v>
      </c>
      <c r="J219" s="8">
        <f t="shared" si="61"/>
        <v>2.5886221976401617E-2</v>
      </c>
      <c r="K219" s="8">
        <f t="shared" si="62"/>
        <v>0.10414752606819196</v>
      </c>
      <c r="L219" s="8">
        <f t="shared" si="63"/>
        <v>8.358364385011291E-2</v>
      </c>
      <c r="M219" s="8">
        <f t="shared" si="64"/>
        <v>1.9959102756416134E-2</v>
      </c>
      <c r="N219" s="8">
        <f t="shared" si="65"/>
        <v>0.12374344267685485</v>
      </c>
      <c r="O219" s="8">
        <f t="shared" si="66"/>
        <v>0.12900965285645166</v>
      </c>
      <c r="P219" s="8">
        <f t="shared" si="67"/>
        <v>1.4117446354604839E-6</v>
      </c>
      <c r="Q219" s="8">
        <f t="shared" si="68"/>
        <v>6.0892353488709659E-2</v>
      </c>
      <c r="R219" s="8">
        <f t="shared" si="69"/>
        <v>1</v>
      </c>
      <c r="S219" s="8">
        <f t="shared" si="70"/>
        <v>0.61090468947951604</v>
      </c>
      <c r="T219" s="8">
        <f t="shared" si="71"/>
        <v>0.62547977257935472</v>
      </c>
      <c r="W219" s="7" t="s">
        <v>1522</v>
      </c>
      <c r="X219" s="7" t="s">
        <v>302</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1</v>
      </c>
      <c r="AO219" s="8">
        <v>0</v>
      </c>
      <c r="AP219" s="8">
        <v>0</v>
      </c>
      <c r="AS219" s="7">
        <v>326113</v>
      </c>
      <c r="AT219" s="7" t="s">
        <v>302</v>
      </c>
      <c r="AU219" s="8">
        <v>5.0142329057391938E-2</v>
      </c>
      <c r="AV219" s="8">
        <v>1.1518695324135648E-2</v>
      </c>
      <c r="AW219" s="8">
        <v>6.0640786307027413E-2</v>
      </c>
      <c r="AX219" s="8">
        <v>8.2849736466025808E-2</v>
      </c>
      <c r="AY219" s="8">
        <v>2.5723462943077431E-2</v>
      </c>
      <c r="AZ219" s="8">
        <v>9.9105683618675791E-2</v>
      </c>
      <c r="BA219" s="8">
        <v>9.2220218082887093E-2</v>
      </c>
      <c r="BB219" s="8">
        <v>2.5886221976401617E-2</v>
      </c>
      <c r="BC219" s="8">
        <v>0.10414752606819196</v>
      </c>
      <c r="BD219" s="8">
        <v>8.358364385011291E-2</v>
      </c>
      <c r="BE219" s="8">
        <v>1.9959102756416134E-2</v>
      </c>
      <c r="BF219" s="8">
        <v>0.12374344267685485</v>
      </c>
      <c r="BG219" s="8">
        <v>0.12900965285645166</v>
      </c>
      <c r="BH219" s="8">
        <v>1.4117446354604839E-6</v>
      </c>
      <c r="BI219" s="8">
        <v>6.0892353488709659E-2</v>
      </c>
      <c r="BJ219" s="8">
        <v>1.1223018106882257</v>
      </c>
      <c r="BK219" s="8">
        <v>0.61090468947951604</v>
      </c>
      <c r="BL219" s="8">
        <v>0.62547977257935472</v>
      </c>
    </row>
    <row r="220" spans="1:64" x14ac:dyDescent="0.3">
      <c r="A220" s="7">
        <v>326121</v>
      </c>
      <c r="B220" s="7" t="s">
        <v>303</v>
      </c>
      <c r="C220" s="8">
        <f t="shared" si="54"/>
        <v>3.1836059097490321E-2</v>
      </c>
      <c r="D220" s="8">
        <f t="shared" si="55"/>
        <v>8.1962761482437096E-3</v>
      </c>
      <c r="E220" s="8">
        <f t="shared" si="56"/>
        <v>5.6577365587429033E-2</v>
      </c>
      <c r="F220" s="8">
        <f t="shared" si="57"/>
        <v>3.8220387921235485E-2</v>
      </c>
      <c r="G220" s="8">
        <f t="shared" si="58"/>
        <v>1.3054276318990967E-2</v>
      </c>
      <c r="H220" s="8">
        <f t="shared" si="59"/>
        <v>7.1577696832772569E-2</v>
      </c>
      <c r="I220" s="8">
        <f t="shared" si="60"/>
        <v>4.0099425433496774E-2</v>
      </c>
      <c r="J220" s="8">
        <f t="shared" si="61"/>
        <v>1.206023013312742E-2</v>
      </c>
      <c r="K220" s="8">
        <f t="shared" si="62"/>
        <v>6.6343522597337112E-2</v>
      </c>
      <c r="L220" s="8">
        <f t="shared" si="63"/>
        <v>4.4649688491722593E-2</v>
      </c>
      <c r="M220" s="8">
        <f t="shared" si="64"/>
        <v>1.1503831698195162E-2</v>
      </c>
      <c r="N220" s="8">
        <f t="shared" si="65"/>
        <v>9.2264078442725786E-2</v>
      </c>
      <c r="O220" s="8">
        <f t="shared" si="66"/>
        <v>0.12077728506569352</v>
      </c>
      <c r="P220" s="8">
        <f t="shared" si="67"/>
        <v>1.5738096434951617E-6</v>
      </c>
      <c r="Q220" s="8">
        <f t="shared" si="68"/>
        <v>7.1343383787370984E-2</v>
      </c>
      <c r="R220" s="8">
        <f t="shared" si="69"/>
        <v>1</v>
      </c>
      <c r="S220" s="8">
        <f t="shared" si="70"/>
        <v>0.42930397397596776</v>
      </c>
      <c r="T220" s="8">
        <f t="shared" si="71"/>
        <v>0.42495479106725814</v>
      </c>
      <c r="W220" s="7" t="s">
        <v>1523</v>
      </c>
      <c r="X220" s="7" t="s">
        <v>303</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1</v>
      </c>
      <c r="AO220" s="8">
        <v>0</v>
      </c>
      <c r="AP220" s="8">
        <v>0</v>
      </c>
      <c r="AS220" s="7">
        <v>326121</v>
      </c>
      <c r="AT220" s="7" t="s">
        <v>303</v>
      </c>
      <c r="AU220" s="8">
        <v>3.1836059097490321E-2</v>
      </c>
      <c r="AV220" s="8">
        <v>8.1962761482437096E-3</v>
      </c>
      <c r="AW220" s="8">
        <v>5.6577365587429033E-2</v>
      </c>
      <c r="AX220" s="8">
        <v>3.8220387921235485E-2</v>
      </c>
      <c r="AY220" s="8">
        <v>1.3054276318990967E-2</v>
      </c>
      <c r="AZ220" s="8">
        <v>7.1577696832772569E-2</v>
      </c>
      <c r="BA220" s="8">
        <v>4.0099425433496774E-2</v>
      </c>
      <c r="BB220" s="8">
        <v>1.206023013312742E-2</v>
      </c>
      <c r="BC220" s="8">
        <v>6.6343522597337112E-2</v>
      </c>
      <c r="BD220" s="8">
        <v>4.4649688491722593E-2</v>
      </c>
      <c r="BE220" s="8">
        <v>1.1503831698195162E-2</v>
      </c>
      <c r="BF220" s="8">
        <v>9.2264078442725786E-2</v>
      </c>
      <c r="BG220" s="8">
        <v>0.12077728506569352</v>
      </c>
      <c r="BH220" s="8">
        <v>1.5738096434951617E-6</v>
      </c>
      <c r="BI220" s="8">
        <v>7.1343383787370984E-2</v>
      </c>
      <c r="BJ220" s="8">
        <v>1.096609700832903</v>
      </c>
      <c r="BK220" s="8">
        <v>0.42930397397596776</v>
      </c>
      <c r="BL220" s="8">
        <v>0.42495479106725814</v>
      </c>
    </row>
    <row r="221" spans="1:64" x14ac:dyDescent="0.3">
      <c r="A221" s="7">
        <v>326122</v>
      </c>
      <c r="B221" s="7" t="s">
        <v>304</v>
      </c>
      <c r="C221" s="8">
        <f t="shared" si="54"/>
        <v>1.2156035405583871E-2</v>
      </c>
      <c r="D221" s="8">
        <f t="shared" si="55"/>
        <v>3.0393332760595159E-3</v>
      </c>
      <c r="E221" s="8">
        <f t="shared" si="56"/>
        <v>2.0404025128882262E-2</v>
      </c>
      <c r="F221" s="8">
        <f t="shared" si="57"/>
        <v>1.5783947148951614E-2</v>
      </c>
      <c r="G221" s="8">
        <f t="shared" si="58"/>
        <v>5.66213365216129E-3</v>
      </c>
      <c r="H221" s="8">
        <f t="shared" si="59"/>
        <v>3.2945462427845157E-2</v>
      </c>
      <c r="I221" s="8">
        <f t="shared" si="60"/>
        <v>1.3422014345611289E-2</v>
      </c>
      <c r="J221" s="8">
        <f t="shared" si="61"/>
        <v>4.3886877176000007E-3</v>
      </c>
      <c r="K221" s="8">
        <f t="shared" si="62"/>
        <v>2.5285907482287096E-2</v>
      </c>
      <c r="L221" s="8">
        <f t="shared" si="63"/>
        <v>1.6091271107401613E-2</v>
      </c>
      <c r="M221" s="8">
        <f t="shared" si="64"/>
        <v>4.2654765431193549E-3</v>
      </c>
      <c r="N221" s="8">
        <f t="shared" si="65"/>
        <v>3.2718157929322575E-2</v>
      </c>
      <c r="O221" s="8">
        <f t="shared" si="66"/>
        <v>3.8176944734419349E-2</v>
      </c>
      <c r="P221" s="8">
        <f t="shared" si="67"/>
        <v>2.7587766485241934E-7</v>
      </c>
      <c r="Q221" s="8">
        <f t="shared" si="68"/>
        <v>2.2356094714645162E-2</v>
      </c>
      <c r="R221" s="8">
        <f t="shared" si="69"/>
        <v>1</v>
      </c>
      <c r="S221" s="8">
        <f t="shared" si="70"/>
        <v>0.15116573677725806</v>
      </c>
      <c r="T221" s="8">
        <f t="shared" si="71"/>
        <v>0.13987080309403227</v>
      </c>
      <c r="W221" s="7" t="s">
        <v>1524</v>
      </c>
      <c r="X221" s="7" t="s">
        <v>304</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1</v>
      </c>
      <c r="AO221" s="8">
        <v>0</v>
      </c>
      <c r="AP221" s="8">
        <v>0</v>
      </c>
      <c r="AS221" s="7">
        <v>326122</v>
      </c>
      <c r="AT221" s="7" t="s">
        <v>304</v>
      </c>
      <c r="AU221" s="8">
        <v>1.2156035405583871E-2</v>
      </c>
      <c r="AV221" s="8">
        <v>3.0393332760595159E-3</v>
      </c>
      <c r="AW221" s="8">
        <v>2.0404025128882262E-2</v>
      </c>
      <c r="AX221" s="8">
        <v>1.5783947148951614E-2</v>
      </c>
      <c r="AY221" s="8">
        <v>5.66213365216129E-3</v>
      </c>
      <c r="AZ221" s="8">
        <v>3.2945462427845157E-2</v>
      </c>
      <c r="BA221" s="8">
        <v>1.3422014345611289E-2</v>
      </c>
      <c r="BB221" s="8">
        <v>4.3886877176000007E-3</v>
      </c>
      <c r="BC221" s="8">
        <v>2.5285907482287096E-2</v>
      </c>
      <c r="BD221" s="8">
        <v>1.6091271107401613E-2</v>
      </c>
      <c r="BE221" s="8">
        <v>4.2654765431193549E-3</v>
      </c>
      <c r="BF221" s="8">
        <v>3.2718157929322575E-2</v>
      </c>
      <c r="BG221" s="8">
        <v>3.8176944734419349E-2</v>
      </c>
      <c r="BH221" s="8">
        <v>2.7587766485241934E-7</v>
      </c>
      <c r="BI221" s="8">
        <v>2.2356094714645162E-2</v>
      </c>
      <c r="BJ221" s="8">
        <v>1.0355993938106451</v>
      </c>
      <c r="BK221" s="8">
        <v>0.15116573677725806</v>
      </c>
      <c r="BL221" s="8">
        <v>0.13987080309403227</v>
      </c>
    </row>
    <row r="222" spans="1:64" x14ac:dyDescent="0.3">
      <c r="A222" s="7">
        <v>326130</v>
      </c>
      <c r="B222" s="7" t="s">
        <v>305</v>
      </c>
      <c r="C222" s="8">
        <f t="shared" si="54"/>
        <v>8.995478496645162E-3</v>
      </c>
      <c r="D222" s="8">
        <f t="shared" si="55"/>
        <v>2.3573311789185486E-3</v>
      </c>
      <c r="E222" s="8">
        <f t="shared" si="56"/>
        <v>1.7608696597003228E-2</v>
      </c>
      <c r="F222" s="8">
        <f t="shared" si="57"/>
        <v>1.1051848499429031E-2</v>
      </c>
      <c r="G222" s="8">
        <f t="shared" si="58"/>
        <v>3.8983132520887098E-3</v>
      </c>
      <c r="H222" s="8">
        <f t="shared" si="59"/>
        <v>2.3997722827730644E-2</v>
      </c>
      <c r="I222" s="8">
        <f t="shared" si="60"/>
        <v>7.5336968768419353E-3</v>
      </c>
      <c r="J222" s="8">
        <f t="shared" si="61"/>
        <v>2.3834070269027419E-3</v>
      </c>
      <c r="K222" s="8">
        <f t="shared" si="62"/>
        <v>1.5872684541751614E-2</v>
      </c>
      <c r="L222" s="8">
        <f t="shared" si="63"/>
        <v>9.7905004803096763E-3</v>
      </c>
      <c r="M222" s="8">
        <f t="shared" si="64"/>
        <v>2.7663539839112897E-3</v>
      </c>
      <c r="N222" s="8">
        <f t="shared" si="65"/>
        <v>2.3796557441129036E-2</v>
      </c>
      <c r="O222" s="8">
        <f t="shared" si="66"/>
        <v>3.7565643094354832E-2</v>
      </c>
      <c r="P222" s="8">
        <f t="shared" si="67"/>
        <v>3.5649701436161283E-7</v>
      </c>
      <c r="Q222" s="8">
        <f t="shared" si="68"/>
        <v>2.6837490026532258E-2</v>
      </c>
      <c r="R222" s="8">
        <f t="shared" si="69"/>
        <v>1</v>
      </c>
      <c r="S222" s="8">
        <f t="shared" si="70"/>
        <v>0.11959304586951613</v>
      </c>
      <c r="T222" s="8">
        <f t="shared" si="71"/>
        <v>0.10643494973596773</v>
      </c>
      <c r="W222" s="7" t="s">
        <v>1525</v>
      </c>
      <c r="X222" s="7" t="s">
        <v>305</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1</v>
      </c>
      <c r="AO222" s="8">
        <v>0</v>
      </c>
      <c r="AP222" s="8">
        <v>0</v>
      </c>
      <c r="AS222" s="7">
        <v>326130</v>
      </c>
      <c r="AT222" s="7" t="s">
        <v>305</v>
      </c>
      <c r="AU222" s="8">
        <v>8.995478496645162E-3</v>
      </c>
      <c r="AV222" s="8">
        <v>2.3573311789185486E-3</v>
      </c>
      <c r="AW222" s="8">
        <v>1.7608696597003228E-2</v>
      </c>
      <c r="AX222" s="8">
        <v>1.1051848499429031E-2</v>
      </c>
      <c r="AY222" s="8">
        <v>3.8983132520887098E-3</v>
      </c>
      <c r="AZ222" s="8">
        <v>2.3997722827730644E-2</v>
      </c>
      <c r="BA222" s="8">
        <v>7.5336968768419353E-3</v>
      </c>
      <c r="BB222" s="8">
        <v>2.3834070269027419E-3</v>
      </c>
      <c r="BC222" s="8">
        <v>1.5872684541751614E-2</v>
      </c>
      <c r="BD222" s="8">
        <v>9.7905004803096763E-3</v>
      </c>
      <c r="BE222" s="8">
        <v>2.7663539839112897E-3</v>
      </c>
      <c r="BF222" s="8">
        <v>2.3796557441129036E-2</v>
      </c>
      <c r="BG222" s="8">
        <v>3.7565643094354832E-2</v>
      </c>
      <c r="BH222" s="8">
        <v>3.5649701436161283E-7</v>
      </c>
      <c r="BI222" s="8">
        <v>2.6837490026532258E-2</v>
      </c>
      <c r="BJ222" s="8">
        <v>1.0289615062724193</v>
      </c>
      <c r="BK222" s="8">
        <v>0.11959304586951613</v>
      </c>
      <c r="BL222" s="8">
        <v>0.10643494973596773</v>
      </c>
    </row>
    <row r="223" spans="1:64" x14ac:dyDescent="0.3">
      <c r="A223" s="7">
        <v>326140</v>
      </c>
      <c r="B223" s="7" t="s">
        <v>306</v>
      </c>
      <c r="C223" s="8">
        <f t="shared" si="54"/>
        <v>4.0402482036282258E-2</v>
      </c>
      <c r="D223" s="8">
        <f t="shared" si="55"/>
        <v>1.074888445364355E-2</v>
      </c>
      <c r="E223" s="8">
        <f t="shared" si="56"/>
        <v>4.3451469518419363E-2</v>
      </c>
      <c r="F223" s="8">
        <f t="shared" si="57"/>
        <v>7.5005845516161282E-2</v>
      </c>
      <c r="G223" s="8">
        <f t="shared" si="58"/>
        <v>2.251542934529354E-2</v>
      </c>
      <c r="H223" s="8">
        <f t="shared" si="59"/>
        <v>7.2531001704087092E-2</v>
      </c>
      <c r="I223" s="8">
        <f t="shared" si="60"/>
        <v>6.8162539300193545E-2</v>
      </c>
      <c r="J223" s="8">
        <f t="shared" si="61"/>
        <v>1.9973446562161292E-2</v>
      </c>
      <c r="K223" s="8">
        <f t="shared" si="62"/>
        <v>6.5168481595919356E-2</v>
      </c>
      <c r="L223" s="8">
        <f t="shared" si="63"/>
        <v>6.4820631851338711E-2</v>
      </c>
      <c r="M223" s="8">
        <f t="shared" si="64"/>
        <v>1.7885653174946774E-2</v>
      </c>
      <c r="N223" s="8">
        <f t="shared" si="65"/>
        <v>8.3363555298725828E-2</v>
      </c>
      <c r="O223" s="8">
        <f t="shared" si="66"/>
        <v>8.5714607331612916E-2</v>
      </c>
      <c r="P223" s="8">
        <f t="shared" si="67"/>
        <v>8.4678146964129044E-7</v>
      </c>
      <c r="Q223" s="8">
        <f t="shared" si="68"/>
        <v>4.7856406735225801E-2</v>
      </c>
      <c r="R223" s="8">
        <f t="shared" si="69"/>
        <v>1</v>
      </c>
      <c r="S223" s="8">
        <f t="shared" si="70"/>
        <v>0.42811679269451614</v>
      </c>
      <c r="T223" s="8">
        <f t="shared" si="71"/>
        <v>0.41136898358709678</v>
      </c>
      <c r="W223" s="7" t="s">
        <v>1526</v>
      </c>
      <c r="X223" s="7" t="s">
        <v>306</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1</v>
      </c>
      <c r="AO223" s="8">
        <v>0</v>
      </c>
      <c r="AP223" s="8">
        <v>0</v>
      </c>
      <c r="AS223" s="7">
        <v>326140</v>
      </c>
      <c r="AT223" s="7" t="s">
        <v>306</v>
      </c>
      <c r="AU223" s="8">
        <v>4.0402482036282258E-2</v>
      </c>
      <c r="AV223" s="8">
        <v>1.074888445364355E-2</v>
      </c>
      <c r="AW223" s="8">
        <v>4.3451469518419363E-2</v>
      </c>
      <c r="AX223" s="8">
        <v>7.5005845516161282E-2</v>
      </c>
      <c r="AY223" s="8">
        <v>2.251542934529354E-2</v>
      </c>
      <c r="AZ223" s="8">
        <v>7.2531001704087092E-2</v>
      </c>
      <c r="BA223" s="8">
        <v>6.8162539300193545E-2</v>
      </c>
      <c r="BB223" s="8">
        <v>1.9973446562161292E-2</v>
      </c>
      <c r="BC223" s="8">
        <v>6.5168481595919356E-2</v>
      </c>
      <c r="BD223" s="8">
        <v>6.4820631851338711E-2</v>
      </c>
      <c r="BE223" s="8">
        <v>1.7885653174946774E-2</v>
      </c>
      <c r="BF223" s="8">
        <v>8.3363555298725828E-2</v>
      </c>
      <c r="BG223" s="8">
        <v>8.5714607331612916E-2</v>
      </c>
      <c r="BH223" s="8">
        <v>8.4678146964129044E-7</v>
      </c>
      <c r="BI223" s="8">
        <v>4.7856406735225801E-2</v>
      </c>
      <c r="BJ223" s="8">
        <v>1.0946028360083868</v>
      </c>
      <c r="BK223" s="8">
        <v>0.42811679269451614</v>
      </c>
      <c r="BL223" s="8">
        <v>0.41136898358709678</v>
      </c>
    </row>
    <row r="224" spans="1:64" x14ac:dyDescent="0.3">
      <c r="A224" s="7">
        <v>326150</v>
      </c>
      <c r="B224" s="7" t="s">
        <v>307</v>
      </c>
      <c r="C224" s="8">
        <f t="shared" si="54"/>
        <v>5.5018976480299998E-2</v>
      </c>
      <c r="D224" s="8">
        <f t="shared" si="55"/>
        <v>7.0576420475999997E-3</v>
      </c>
      <c r="E224" s="8">
        <f t="shared" si="56"/>
        <v>5.0374827544099998E-2</v>
      </c>
      <c r="F224" s="8">
        <f t="shared" si="57"/>
        <v>8.1180843663400004E-2</v>
      </c>
      <c r="G224" s="8">
        <f t="shared" si="58"/>
        <v>1.1802686258099999E-2</v>
      </c>
      <c r="H224" s="8">
        <f t="shared" si="59"/>
        <v>5.2834080080300001E-2</v>
      </c>
      <c r="I224" s="8">
        <f t="shared" si="60"/>
        <v>7.7511377645000004E-2</v>
      </c>
      <c r="J224" s="8">
        <f t="shared" si="61"/>
        <v>1.00549373976E-2</v>
      </c>
      <c r="K224" s="8">
        <f t="shared" si="62"/>
        <v>4.2239255142799997E-2</v>
      </c>
      <c r="L224" s="8">
        <f t="shared" si="63"/>
        <v>9.6264932219899998E-2</v>
      </c>
      <c r="M224" s="8">
        <f t="shared" si="64"/>
        <v>1.1889213464200001E-2</v>
      </c>
      <c r="N224" s="8">
        <f t="shared" si="65"/>
        <v>0.113845056453</v>
      </c>
      <c r="O224" s="8">
        <f t="shared" si="66"/>
        <v>0.31570901300499998</v>
      </c>
      <c r="P224" s="8">
        <f t="shared" si="67"/>
        <v>4.2492530253999997E-6</v>
      </c>
      <c r="Q224" s="8">
        <f t="shared" si="68"/>
        <v>0.21078764084400001</v>
      </c>
      <c r="R224" s="8">
        <f t="shared" si="69"/>
        <v>1.1124514460699999</v>
      </c>
      <c r="S224" s="8">
        <f t="shared" si="70"/>
        <v>1.1458176099999999</v>
      </c>
      <c r="T224" s="8">
        <f t="shared" si="71"/>
        <v>1.1298055701900001</v>
      </c>
      <c r="W224" s="7" t="s">
        <v>1527</v>
      </c>
      <c r="X224" s="7" t="s">
        <v>307</v>
      </c>
      <c r="Y224" s="8">
        <v>5.5018976480299998E-2</v>
      </c>
      <c r="Z224" s="8">
        <v>7.0576420475999997E-3</v>
      </c>
      <c r="AA224" s="8">
        <v>5.0374827544099998E-2</v>
      </c>
      <c r="AB224" s="8">
        <v>8.1180843663400004E-2</v>
      </c>
      <c r="AC224" s="8">
        <v>1.1802686258099999E-2</v>
      </c>
      <c r="AD224" s="8">
        <v>5.2834080080300001E-2</v>
      </c>
      <c r="AE224" s="8">
        <v>7.7511377645000004E-2</v>
      </c>
      <c r="AF224" s="8">
        <v>1.00549373976E-2</v>
      </c>
      <c r="AG224" s="8">
        <v>4.2239255142799997E-2</v>
      </c>
      <c r="AH224" s="8">
        <v>9.6264932219899998E-2</v>
      </c>
      <c r="AI224" s="8">
        <v>1.1889213464200001E-2</v>
      </c>
      <c r="AJ224" s="8">
        <v>0.113845056453</v>
      </c>
      <c r="AK224" s="8">
        <v>0.31570901300499998</v>
      </c>
      <c r="AL224" s="8">
        <v>4.2492530253999997E-6</v>
      </c>
      <c r="AM224" s="8">
        <v>0.21078764084400001</v>
      </c>
      <c r="AN224" s="8">
        <v>1.1124514460699999</v>
      </c>
      <c r="AO224" s="8">
        <v>1.1458176099999999</v>
      </c>
      <c r="AP224" s="8">
        <v>1.1298055701900001</v>
      </c>
      <c r="AS224" s="7">
        <v>326150</v>
      </c>
      <c r="AT224" s="7" t="s">
        <v>307</v>
      </c>
      <c r="AU224" s="8">
        <v>3.5808729096772594E-2</v>
      </c>
      <c r="AV224" s="8">
        <v>9.187693512603224E-3</v>
      </c>
      <c r="AW224" s="8">
        <v>4.1562890009467744E-2</v>
      </c>
      <c r="AX224" s="8">
        <v>5.6999559751803222E-2</v>
      </c>
      <c r="AY224" s="8">
        <v>1.8243502490393543E-2</v>
      </c>
      <c r="AZ224" s="8">
        <v>6.5440365497901609E-2</v>
      </c>
      <c r="BA224" s="8">
        <v>5.1037272659596768E-2</v>
      </c>
      <c r="BB224" s="8">
        <v>1.5115394131204838E-2</v>
      </c>
      <c r="BC224" s="8">
        <v>5.6982399944327425E-2</v>
      </c>
      <c r="BD224" s="8">
        <v>6.2578102174014522E-2</v>
      </c>
      <c r="BE224" s="8">
        <v>1.6126746641856451E-2</v>
      </c>
      <c r="BF224" s="8">
        <v>8.2791684505951604E-2</v>
      </c>
      <c r="BG224" s="8">
        <v>9.1657455388548345E-2</v>
      </c>
      <c r="BH224" s="8">
        <v>9.3286258673419367E-7</v>
      </c>
      <c r="BI224" s="8">
        <v>6.1196411857935472E-2</v>
      </c>
      <c r="BJ224" s="8">
        <v>1.0865593126187096</v>
      </c>
      <c r="BK224" s="8">
        <v>0.43100600838499997</v>
      </c>
      <c r="BL224" s="8">
        <v>0.41345764738032253</v>
      </c>
    </row>
    <row r="225" spans="1:64" x14ac:dyDescent="0.3">
      <c r="A225" s="7">
        <v>326160</v>
      </c>
      <c r="B225" s="7" t="s">
        <v>308</v>
      </c>
      <c r="C225" s="8">
        <f t="shared" si="54"/>
        <v>2.8415241873540321E-2</v>
      </c>
      <c r="D225" s="8">
        <f t="shared" si="55"/>
        <v>7.1821671110232259E-3</v>
      </c>
      <c r="E225" s="8">
        <f t="shared" si="56"/>
        <v>3.5708845174751612E-2</v>
      </c>
      <c r="F225" s="8">
        <f t="shared" si="57"/>
        <v>3.5235059761849999E-2</v>
      </c>
      <c r="G225" s="8">
        <f t="shared" si="58"/>
        <v>1.283333457715484E-2</v>
      </c>
      <c r="H225" s="8">
        <f t="shared" si="59"/>
        <v>5.3183356319353232E-2</v>
      </c>
      <c r="I225" s="8">
        <f t="shared" si="60"/>
        <v>4.2556642545458059E-2</v>
      </c>
      <c r="J225" s="8">
        <f t="shared" si="61"/>
        <v>1.4683652272056454E-2</v>
      </c>
      <c r="K225" s="8">
        <f t="shared" si="62"/>
        <v>5.8097459563112908E-2</v>
      </c>
      <c r="L225" s="8">
        <f t="shared" si="63"/>
        <v>4.6227159285530638E-2</v>
      </c>
      <c r="M225" s="8">
        <f t="shared" si="64"/>
        <v>1.2825193348029031E-2</v>
      </c>
      <c r="N225" s="8">
        <f t="shared" si="65"/>
        <v>7.3177638497903222E-2</v>
      </c>
      <c r="O225" s="8">
        <f t="shared" si="66"/>
        <v>7.0870645445193559E-2</v>
      </c>
      <c r="P225" s="8">
        <f t="shared" si="67"/>
        <v>9.3837068141000009E-7</v>
      </c>
      <c r="Q225" s="8">
        <f t="shared" si="68"/>
        <v>3.7549545336935476E-2</v>
      </c>
      <c r="R225" s="8">
        <f t="shared" si="69"/>
        <v>1</v>
      </c>
      <c r="S225" s="8">
        <f t="shared" si="70"/>
        <v>0.32705820227145166</v>
      </c>
      <c r="T225" s="8">
        <f t="shared" si="71"/>
        <v>0.34114420599370965</v>
      </c>
      <c r="W225" s="7" t="s">
        <v>1528</v>
      </c>
      <c r="X225" s="7" t="s">
        <v>308</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1</v>
      </c>
      <c r="AO225" s="8">
        <v>0</v>
      </c>
      <c r="AP225" s="8">
        <v>0</v>
      </c>
      <c r="AS225" s="7">
        <v>326160</v>
      </c>
      <c r="AT225" s="7" t="s">
        <v>308</v>
      </c>
      <c r="AU225" s="8">
        <v>2.8415241873540321E-2</v>
      </c>
      <c r="AV225" s="8">
        <v>7.1821671110232259E-3</v>
      </c>
      <c r="AW225" s="8">
        <v>3.5708845174751612E-2</v>
      </c>
      <c r="AX225" s="8">
        <v>3.5235059761849999E-2</v>
      </c>
      <c r="AY225" s="8">
        <v>1.283333457715484E-2</v>
      </c>
      <c r="AZ225" s="8">
        <v>5.3183356319353232E-2</v>
      </c>
      <c r="BA225" s="8">
        <v>4.2556642545458059E-2</v>
      </c>
      <c r="BB225" s="8">
        <v>1.4683652272056454E-2</v>
      </c>
      <c r="BC225" s="8">
        <v>5.8097459563112908E-2</v>
      </c>
      <c r="BD225" s="8">
        <v>4.6227159285530638E-2</v>
      </c>
      <c r="BE225" s="8">
        <v>1.2825193348029031E-2</v>
      </c>
      <c r="BF225" s="8">
        <v>7.3177638497903222E-2</v>
      </c>
      <c r="BG225" s="8">
        <v>7.0870645445193559E-2</v>
      </c>
      <c r="BH225" s="8">
        <v>9.3837068141000009E-7</v>
      </c>
      <c r="BI225" s="8">
        <v>3.7549545336935476E-2</v>
      </c>
      <c r="BJ225" s="8">
        <v>1.0713062541590324</v>
      </c>
      <c r="BK225" s="8">
        <v>0.32705820227145166</v>
      </c>
      <c r="BL225" s="8">
        <v>0.34114420599370965</v>
      </c>
    </row>
    <row r="226" spans="1:64" x14ac:dyDescent="0.3">
      <c r="A226" s="7">
        <v>326191</v>
      </c>
      <c r="B226" s="7" t="s">
        <v>309</v>
      </c>
      <c r="C226" s="8">
        <f t="shared" si="54"/>
        <v>5.6224149931774188E-3</v>
      </c>
      <c r="D226" s="8">
        <f t="shared" si="55"/>
        <v>1.5260191983241936E-3</v>
      </c>
      <c r="E226" s="8">
        <f t="shared" si="56"/>
        <v>8.6899766783870968E-3</v>
      </c>
      <c r="F226" s="8">
        <f t="shared" si="57"/>
        <v>1.0732227570080645E-2</v>
      </c>
      <c r="G226" s="8">
        <f t="shared" si="58"/>
        <v>3.6300740073064519E-3</v>
      </c>
      <c r="H226" s="8">
        <f t="shared" si="59"/>
        <v>1.4767986597548386E-2</v>
      </c>
      <c r="I226" s="8">
        <f t="shared" si="60"/>
        <v>7.6800719138548391E-3</v>
      </c>
      <c r="J226" s="8">
        <f t="shared" si="61"/>
        <v>2.444893267529032E-3</v>
      </c>
      <c r="K226" s="8">
        <f t="shared" si="62"/>
        <v>1.1345744686306452E-2</v>
      </c>
      <c r="L226" s="8">
        <f t="shared" si="63"/>
        <v>8.0893728868387093E-3</v>
      </c>
      <c r="M226" s="8">
        <f t="shared" si="64"/>
        <v>2.2878122188838708E-3</v>
      </c>
      <c r="N226" s="8">
        <f t="shared" si="65"/>
        <v>1.4800080989274194E-2</v>
      </c>
      <c r="O226" s="8">
        <f t="shared" si="66"/>
        <v>1.2101262981774195E-2</v>
      </c>
      <c r="P226" s="8">
        <f t="shared" si="67"/>
        <v>7.4143408697258069E-8</v>
      </c>
      <c r="Q226" s="8">
        <f t="shared" si="68"/>
        <v>6.8882548434193542E-3</v>
      </c>
      <c r="R226" s="8">
        <f t="shared" si="69"/>
        <v>1</v>
      </c>
      <c r="S226" s="8">
        <f t="shared" si="70"/>
        <v>6.1388352691129029E-2</v>
      </c>
      <c r="T226" s="8">
        <f t="shared" si="71"/>
        <v>5.372877438387097E-2</v>
      </c>
      <c r="W226" s="7" t="s">
        <v>1529</v>
      </c>
      <c r="X226" s="7" t="s">
        <v>309</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1</v>
      </c>
      <c r="AO226" s="8">
        <v>0</v>
      </c>
      <c r="AP226" s="8">
        <v>0</v>
      </c>
      <c r="AS226" s="7">
        <v>326191</v>
      </c>
      <c r="AT226" s="7" t="s">
        <v>309</v>
      </c>
      <c r="AU226" s="8">
        <v>5.6224149931774188E-3</v>
      </c>
      <c r="AV226" s="8">
        <v>1.5260191983241936E-3</v>
      </c>
      <c r="AW226" s="8">
        <v>8.6899766783870968E-3</v>
      </c>
      <c r="AX226" s="8">
        <v>1.0732227570080645E-2</v>
      </c>
      <c r="AY226" s="8">
        <v>3.6300740073064519E-3</v>
      </c>
      <c r="AZ226" s="8">
        <v>1.4767986597548386E-2</v>
      </c>
      <c r="BA226" s="8">
        <v>7.6800719138548391E-3</v>
      </c>
      <c r="BB226" s="8">
        <v>2.444893267529032E-3</v>
      </c>
      <c r="BC226" s="8">
        <v>1.1345744686306452E-2</v>
      </c>
      <c r="BD226" s="8">
        <v>8.0893728868387093E-3</v>
      </c>
      <c r="BE226" s="8">
        <v>2.2878122188838708E-3</v>
      </c>
      <c r="BF226" s="8">
        <v>1.4800080989274194E-2</v>
      </c>
      <c r="BG226" s="8">
        <v>1.2101262981774195E-2</v>
      </c>
      <c r="BH226" s="8">
        <v>7.4143408697258069E-8</v>
      </c>
      <c r="BI226" s="8">
        <v>6.8882548434193542E-3</v>
      </c>
      <c r="BJ226" s="8">
        <v>1.0158384108698386</v>
      </c>
      <c r="BK226" s="8">
        <v>6.1388352691129029E-2</v>
      </c>
      <c r="BL226" s="8">
        <v>5.372877438387097E-2</v>
      </c>
    </row>
    <row r="227" spans="1:64" x14ac:dyDescent="0.3">
      <c r="A227" s="7">
        <v>326199</v>
      </c>
      <c r="B227" s="7" t="s">
        <v>310</v>
      </c>
      <c r="C227" s="8">
        <f t="shared" si="54"/>
        <v>6.4180595139900001E-2</v>
      </c>
      <c r="D227" s="8">
        <f t="shared" si="55"/>
        <v>7.7765204996499996E-3</v>
      </c>
      <c r="E227" s="8">
        <f t="shared" si="56"/>
        <v>6.7672747565200003E-2</v>
      </c>
      <c r="F227" s="8">
        <f t="shared" si="57"/>
        <v>0.14267312029199999</v>
      </c>
      <c r="G227" s="8">
        <f t="shared" si="58"/>
        <v>1.9509903722799999E-2</v>
      </c>
      <c r="H227" s="8">
        <f t="shared" si="59"/>
        <v>8.6952869686099998E-2</v>
      </c>
      <c r="I227" s="8">
        <f t="shared" si="60"/>
        <v>9.0944180937099994E-2</v>
      </c>
      <c r="J227" s="8">
        <f t="shared" si="61"/>
        <v>1.0803842457600001E-2</v>
      </c>
      <c r="K227" s="8">
        <f t="shared" si="62"/>
        <v>4.74766864974E-2</v>
      </c>
      <c r="L227" s="8">
        <f t="shared" si="63"/>
        <v>9.0308992507000002E-2</v>
      </c>
      <c r="M227" s="8">
        <f t="shared" si="64"/>
        <v>1.0849534163E-2</v>
      </c>
      <c r="N227" s="8">
        <f t="shared" si="65"/>
        <v>0.13148038247300001</v>
      </c>
      <c r="O227" s="8">
        <f t="shared" si="66"/>
        <v>0.37883941100899998</v>
      </c>
      <c r="P227" s="8">
        <f t="shared" si="67"/>
        <v>2.9133915172100002E-6</v>
      </c>
      <c r="Q227" s="8">
        <f t="shared" si="68"/>
        <v>0.21365984659199999</v>
      </c>
      <c r="R227" s="8">
        <f t="shared" si="69"/>
        <v>1.1396298631999999</v>
      </c>
      <c r="S227" s="8">
        <f t="shared" si="70"/>
        <v>1.2491358937000001</v>
      </c>
      <c r="T227" s="8">
        <f t="shared" si="71"/>
        <v>1.1492247098899999</v>
      </c>
      <c r="W227" s="7" t="s">
        <v>1530</v>
      </c>
      <c r="X227" s="7" t="s">
        <v>310</v>
      </c>
      <c r="Y227" s="8">
        <v>6.4180595139900001E-2</v>
      </c>
      <c r="Z227" s="8">
        <v>7.7765204996499996E-3</v>
      </c>
      <c r="AA227" s="8">
        <v>6.7672747565200003E-2</v>
      </c>
      <c r="AB227" s="8">
        <v>0.14267312029199999</v>
      </c>
      <c r="AC227" s="8">
        <v>1.9509903722799999E-2</v>
      </c>
      <c r="AD227" s="8">
        <v>8.6952869686099998E-2</v>
      </c>
      <c r="AE227" s="8">
        <v>9.0944180937099994E-2</v>
      </c>
      <c r="AF227" s="8">
        <v>1.0803842457600001E-2</v>
      </c>
      <c r="AG227" s="8">
        <v>4.74766864974E-2</v>
      </c>
      <c r="AH227" s="8">
        <v>9.0308992507000002E-2</v>
      </c>
      <c r="AI227" s="8">
        <v>1.0849534163E-2</v>
      </c>
      <c r="AJ227" s="8">
        <v>0.13148038247300001</v>
      </c>
      <c r="AK227" s="8">
        <v>0.37883941100899998</v>
      </c>
      <c r="AL227" s="8">
        <v>2.9133915172100002E-6</v>
      </c>
      <c r="AM227" s="8">
        <v>0.21365984659199999</v>
      </c>
      <c r="AN227" s="8">
        <v>1.1396298631999999</v>
      </c>
      <c r="AO227" s="8">
        <v>1.2491358937000001</v>
      </c>
      <c r="AP227" s="8">
        <v>1.1492247098899999</v>
      </c>
      <c r="AS227" s="7">
        <v>326199</v>
      </c>
      <c r="AT227" s="7" t="s">
        <v>310</v>
      </c>
      <c r="AU227" s="8">
        <v>0.10763891592540809</v>
      </c>
      <c r="AV227" s="8">
        <v>2.2011016344935005E-2</v>
      </c>
      <c r="AW227" s="8">
        <v>0.13791398952250969</v>
      </c>
      <c r="AX227" s="8">
        <v>0.18014787784034997</v>
      </c>
      <c r="AY227" s="8">
        <v>4.5368696365777096E-2</v>
      </c>
      <c r="AZ227" s="8">
        <v>0.20251913582911449</v>
      </c>
      <c r="BA227" s="8">
        <v>0.15066388646340317</v>
      </c>
      <c r="BB227" s="8">
        <v>3.4632352403582575E-2</v>
      </c>
      <c r="BC227" s="8">
        <v>0.16435531403440803</v>
      </c>
      <c r="BD227" s="8">
        <v>0.15290537438541935</v>
      </c>
      <c r="BE227" s="8">
        <v>3.2047598150564509E-2</v>
      </c>
      <c r="BF227" s="8">
        <v>0.23921386608662915</v>
      </c>
      <c r="BG227" s="8">
        <v>0.3605084717666292</v>
      </c>
      <c r="BH227" s="8">
        <v>3.4878565334772589E-6</v>
      </c>
      <c r="BI227" s="8">
        <v>0.20332146691819347</v>
      </c>
      <c r="BJ227" s="8">
        <v>1.2675639217927424</v>
      </c>
      <c r="BK227" s="8">
        <v>1.3796486132614518</v>
      </c>
      <c r="BL227" s="8">
        <v>1.3012644561267741</v>
      </c>
    </row>
    <row r="228" spans="1:64" x14ac:dyDescent="0.3">
      <c r="A228" s="7">
        <v>326211</v>
      </c>
      <c r="B228" s="7" t="s">
        <v>311</v>
      </c>
      <c r="C228" s="8">
        <f t="shared" si="54"/>
        <v>9.1064880053064526E-3</v>
      </c>
      <c r="D228" s="8">
        <f t="shared" si="55"/>
        <v>2.7721887654500003E-3</v>
      </c>
      <c r="E228" s="8">
        <f t="shared" si="56"/>
        <v>1.2350619922516128E-2</v>
      </c>
      <c r="F228" s="8">
        <f t="shared" si="57"/>
        <v>1.4716633971861289E-2</v>
      </c>
      <c r="G228" s="8">
        <f t="shared" si="58"/>
        <v>5.8869535893854843E-3</v>
      </c>
      <c r="H228" s="8">
        <f t="shared" si="59"/>
        <v>2.3543174632659678E-2</v>
      </c>
      <c r="I228" s="8">
        <f t="shared" si="60"/>
        <v>1.2806059836177421E-2</v>
      </c>
      <c r="J228" s="8">
        <f t="shared" si="61"/>
        <v>4.8043976805435479E-3</v>
      </c>
      <c r="K228" s="8">
        <f t="shared" si="62"/>
        <v>1.8758787655080645E-2</v>
      </c>
      <c r="L228" s="8">
        <f t="shared" si="63"/>
        <v>1.6148172694403228E-2</v>
      </c>
      <c r="M228" s="8">
        <f t="shared" si="64"/>
        <v>5.2101510778725813E-3</v>
      </c>
      <c r="N228" s="8">
        <f t="shared" si="65"/>
        <v>2.4939572467580644E-2</v>
      </c>
      <c r="O228" s="8">
        <f t="shared" si="66"/>
        <v>1.9420475613225806E-2</v>
      </c>
      <c r="P228" s="8">
        <f t="shared" si="67"/>
        <v>2.081101911222581E-7</v>
      </c>
      <c r="Q228" s="8">
        <f t="shared" si="68"/>
        <v>1.3396611766193549E-2</v>
      </c>
      <c r="R228" s="8">
        <f t="shared" si="69"/>
        <v>1</v>
      </c>
      <c r="S228" s="8">
        <f t="shared" si="70"/>
        <v>0.10866289122612904</v>
      </c>
      <c r="T228" s="8">
        <f t="shared" si="71"/>
        <v>0.10088537420403225</v>
      </c>
      <c r="W228" s="7" t="s">
        <v>1531</v>
      </c>
      <c r="X228" s="7" t="s">
        <v>311</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1</v>
      </c>
      <c r="AO228" s="8">
        <v>0</v>
      </c>
      <c r="AP228" s="8">
        <v>0</v>
      </c>
      <c r="AS228" s="7">
        <v>326211</v>
      </c>
      <c r="AT228" s="7" t="s">
        <v>311</v>
      </c>
      <c r="AU228" s="8">
        <v>9.1064880053064526E-3</v>
      </c>
      <c r="AV228" s="8">
        <v>2.7721887654500003E-3</v>
      </c>
      <c r="AW228" s="8">
        <v>1.2350619922516128E-2</v>
      </c>
      <c r="AX228" s="8">
        <v>1.4716633971861289E-2</v>
      </c>
      <c r="AY228" s="8">
        <v>5.8869535893854843E-3</v>
      </c>
      <c r="AZ228" s="8">
        <v>2.3543174632659678E-2</v>
      </c>
      <c r="BA228" s="8">
        <v>1.2806059836177421E-2</v>
      </c>
      <c r="BB228" s="8">
        <v>4.8043976805435479E-3</v>
      </c>
      <c r="BC228" s="8">
        <v>1.8758787655080645E-2</v>
      </c>
      <c r="BD228" s="8">
        <v>1.6148172694403228E-2</v>
      </c>
      <c r="BE228" s="8">
        <v>5.2101510778725813E-3</v>
      </c>
      <c r="BF228" s="8">
        <v>2.4939572467580644E-2</v>
      </c>
      <c r="BG228" s="8">
        <v>1.9420475613225806E-2</v>
      </c>
      <c r="BH228" s="8">
        <v>2.081101911222581E-7</v>
      </c>
      <c r="BI228" s="8">
        <v>1.3396611766193549E-2</v>
      </c>
      <c r="BJ228" s="8">
        <v>1.0242292966932258</v>
      </c>
      <c r="BK228" s="8">
        <v>0.10866289122612904</v>
      </c>
      <c r="BL228" s="8">
        <v>0.10088537420403225</v>
      </c>
    </row>
    <row r="229" spans="1:64" x14ac:dyDescent="0.3">
      <c r="A229" s="7">
        <v>326212</v>
      </c>
      <c r="B229" s="7" t="s">
        <v>312</v>
      </c>
      <c r="C229" s="8">
        <f t="shared" si="54"/>
        <v>2.6106065217906451E-2</v>
      </c>
      <c r="D229" s="8">
        <f t="shared" si="55"/>
        <v>7.0533315741725814E-3</v>
      </c>
      <c r="E229" s="8">
        <f t="shared" si="56"/>
        <v>3.2849869356166128E-2</v>
      </c>
      <c r="F229" s="8">
        <f t="shared" si="57"/>
        <v>2.4006390850012899E-2</v>
      </c>
      <c r="G229" s="8">
        <f t="shared" si="58"/>
        <v>8.3614171958338711E-3</v>
      </c>
      <c r="H229" s="8">
        <f t="shared" si="59"/>
        <v>3.0207418886138707E-2</v>
      </c>
      <c r="I229" s="8">
        <f t="shared" si="60"/>
        <v>3.8122550081514515E-2</v>
      </c>
      <c r="J229" s="8">
        <f t="shared" si="61"/>
        <v>1.2467196771954838E-2</v>
      </c>
      <c r="K229" s="8">
        <f t="shared" si="62"/>
        <v>4.7342538813983877E-2</v>
      </c>
      <c r="L229" s="8">
        <f t="shared" si="63"/>
        <v>4.6912692749112903E-2</v>
      </c>
      <c r="M229" s="8">
        <f t="shared" si="64"/>
        <v>1.357611017224355E-2</v>
      </c>
      <c r="N229" s="8">
        <f t="shared" si="65"/>
        <v>6.9261518831887095E-2</v>
      </c>
      <c r="O229" s="8">
        <f t="shared" si="66"/>
        <v>6.1701812216241922E-2</v>
      </c>
      <c r="P229" s="8">
        <f t="shared" si="67"/>
        <v>1.4027851006259678E-6</v>
      </c>
      <c r="Q229" s="8">
        <f t="shared" si="68"/>
        <v>4.4025395325306464E-2</v>
      </c>
      <c r="R229" s="8">
        <f t="shared" si="69"/>
        <v>1</v>
      </c>
      <c r="S229" s="8">
        <f t="shared" si="70"/>
        <v>0.2722526462867742</v>
      </c>
      <c r="T229" s="8">
        <f t="shared" si="71"/>
        <v>0.3076097050222581</v>
      </c>
      <c r="W229" s="7" t="s">
        <v>1532</v>
      </c>
      <c r="X229" s="7" t="s">
        <v>312</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1</v>
      </c>
      <c r="AO229" s="8">
        <v>0</v>
      </c>
      <c r="AP229" s="8">
        <v>0</v>
      </c>
      <c r="AS229" s="7">
        <v>326212</v>
      </c>
      <c r="AT229" s="7" t="s">
        <v>312</v>
      </c>
      <c r="AU229" s="8">
        <v>2.6106065217906451E-2</v>
      </c>
      <c r="AV229" s="8">
        <v>7.0533315741725814E-3</v>
      </c>
      <c r="AW229" s="8">
        <v>3.2849869356166128E-2</v>
      </c>
      <c r="AX229" s="8">
        <v>2.4006390850012899E-2</v>
      </c>
      <c r="AY229" s="8">
        <v>8.3614171958338711E-3</v>
      </c>
      <c r="AZ229" s="8">
        <v>3.0207418886138707E-2</v>
      </c>
      <c r="BA229" s="8">
        <v>3.8122550081514515E-2</v>
      </c>
      <c r="BB229" s="8">
        <v>1.2467196771954838E-2</v>
      </c>
      <c r="BC229" s="8">
        <v>4.7342538813983877E-2</v>
      </c>
      <c r="BD229" s="8">
        <v>4.6912692749112903E-2</v>
      </c>
      <c r="BE229" s="8">
        <v>1.357611017224355E-2</v>
      </c>
      <c r="BF229" s="8">
        <v>6.9261518831887095E-2</v>
      </c>
      <c r="BG229" s="8">
        <v>6.1701812216241922E-2</v>
      </c>
      <c r="BH229" s="8">
        <v>1.4027851006259678E-6</v>
      </c>
      <c r="BI229" s="8">
        <v>4.4025395325306464E-2</v>
      </c>
      <c r="BJ229" s="8">
        <v>1.0660092661480647</v>
      </c>
      <c r="BK229" s="8">
        <v>0.2722526462867742</v>
      </c>
      <c r="BL229" s="8">
        <v>0.3076097050222581</v>
      </c>
    </row>
    <row r="230" spans="1:64" x14ac:dyDescent="0.3">
      <c r="A230" s="7">
        <v>326220</v>
      </c>
      <c r="B230" s="7" t="s">
        <v>313</v>
      </c>
      <c r="C230" s="8">
        <f t="shared" si="54"/>
        <v>1.0854739551970968E-2</v>
      </c>
      <c r="D230" s="8">
        <f t="shared" si="55"/>
        <v>3.2042542252483873E-3</v>
      </c>
      <c r="E230" s="8">
        <f t="shared" si="56"/>
        <v>1.8514859699516131E-2</v>
      </c>
      <c r="F230" s="8">
        <f t="shared" si="57"/>
        <v>9.3867561191790325E-3</v>
      </c>
      <c r="G230" s="8">
        <f t="shared" si="58"/>
        <v>3.2949895592129038E-3</v>
      </c>
      <c r="H230" s="8">
        <f t="shared" si="59"/>
        <v>1.7370107654193549E-2</v>
      </c>
      <c r="I230" s="8">
        <f t="shared" si="60"/>
        <v>1.0445623498688709E-2</v>
      </c>
      <c r="J230" s="8">
        <f t="shared" si="61"/>
        <v>3.5187941750000002E-3</v>
      </c>
      <c r="K230" s="8">
        <f t="shared" si="62"/>
        <v>1.8447687006306453E-2</v>
      </c>
      <c r="L230" s="8">
        <f t="shared" si="63"/>
        <v>1.4746770465048388E-2</v>
      </c>
      <c r="M230" s="8">
        <f t="shared" si="64"/>
        <v>4.4183433632274194E-3</v>
      </c>
      <c r="N230" s="8">
        <f t="shared" si="65"/>
        <v>2.8412681206725805E-2</v>
      </c>
      <c r="O230" s="8">
        <f t="shared" si="66"/>
        <v>3.2330430451370969E-2</v>
      </c>
      <c r="P230" s="8">
        <f t="shared" si="67"/>
        <v>5.3847449282693542E-7</v>
      </c>
      <c r="Q230" s="8">
        <f t="shared" si="68"/>
        <v>2.5884234184919357E-2</v>
      </c>
      <c r="R230" s="8">
        <f t="shared" si="69"/>
        <v>1</v>
      </c>
      <c r="S230" s="8">
        <f t="shared" si="70"/>
        <v>0.11069701462290323</v>
      </c>
      <c r="T230" s="8">
        <f t="shared" si="71"/>
        <v>0.1130572659701613</v>
      </c>
      <c r="W230" s="7" t="s">
        <v>1533</v>
      </c>
      <c r="X230" s="7" t="s">
        <v>313</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1</v>
      </c>
      <c r="AO230" s="8">
        <v>0</v>
      </c>
      <c r="AP230" s="8">
        <v>0</v>
      </c>
      <c r="AS230" s="7">
        <v>326220</v>
      </c>
      <c r="AT230" s="7" t="s">
        <v>313</v>
      </c>
      <c r="AU230" s="8">
        <v>1.0854739551970968E-2</v>
      </c>
      <c r="AV230" s="8">
        <v>3.2042542252483873E-3</v>
      </c>
      <c r="AW230" s="8">
        <v>1.8514859699516131E-2</v>
      </c>
      <c r="AX230" s="8">
        <v>9.3867561191790325E-3</v>
      </c>
      <c r="AY230" s="8">
        <v>3.2949895592129038E-3</v>
      </c>
      <c r="AZ230" s="8">
        <v>1.7370107654193549E-2</v>
      </c>
      <c r="BA230" s="8">
        <v>1.0445623498688709E-2</v>
      </c>
      <c r="BB230" s="8">
        <v>3.5187941750000002E-3</v>
      </c>
      <c r="BC230" s="8">
        <v>1.8447687006306453E-2</v>
      </c>
      <c r="BD230" s="8">
        <v>1.4746770465048388E-2</v>
      </c>
      <c r="BE230" s="8">
        <v>4.4183433632274194E-3</v>
      </c>
      <c r="BF230" s="8">
        <v>2.8412681206725805E-2</v>
      </c>
      <c r="BG230" s="8">
        <v>3.2330430451370969E-2</v>
      </c>
      <c r="BH230" s="8">
        <v>5.3847449282693542E-7</v>
      </c>
      <c r="BI230" s="8">
        <v>2.5884234184919357E-2</v>
      </c>
      <c r="BJ230" s="8">
        <v>1.0325738534766129</v>
      </c>
      <c r="BK230" s="8">
        <v>0.11069701462290323</v>
      </c>
      <c r="BL230" s="8">
        <v>0.1130572659701613</v>
      </c>
    </row>
    <row r="231" spans="1:64" x14ac:dyDescent="0.3">
      <c r="A231" s="7">
        <v>326291</v>
      </c>
      <c r="B231" s="7" t="s">
        <v>314</v>
      </c>
      <c r="C231" s="8">
        <f t="shared" si="54"/>
        <v>2.1680025418943549E-2</v>
      </c>
      <c r="D231" s="8">
        <f t="shared" si="55"/>
        <v>5.8015096218709669E-3</v>
      </c>
      <c r="E231" s="8">
        <f t="shared" si="56"/>
        <v>2.8764210978469356E-2</v>
      </c>
      <c r="F231" s="8">
        <f t="shared" si="57"/>
        <v>2.2583991931148385E-2</v>
      </c>
      <c r="G231" s="8">
        <f t="shared" si="58"/>
        <v>7.8975623472290323E-3</v>
      </c>
      <c r="H231" s="8">
        <f t="shared" si="59"/>
        <v>3.0220282801104843E-2</v>
      </c>
      <c r="I231" s="8">
        <f t="shared" si="60"/>
        <v>3.2645471355080641E-2</v>
      </c>
      <c r="J231" s="8">
        <f t="shared" si="61"/>
        <v>1.02278027914E-2</v>
      </c>
      <c r="K231" s="8">
        <f t="shared" si="62"/>
        <v>4.1541147851435492E-2</v>
      </c>
      <c r="L231" s="8">
        <f t="shared" si="63"/>
        <v>3.2692569039661293E-2</v>
      </c>
      <c r="M231" s="8">
        <f t="shared" si="64"/>
        <v>9.1863988716935473E-3</v>
      </c>
      <c r="N231" s="8">
        <f t="shared" si="65"/>
        <v>5.182642676516129E-2</v>
      </c>
      <c r="O231" s="8">
        <f t="shared" si="66"/>
        <v>5.0679057272806451E-2</v>
      </c>
      <c r="P231" s="8">
        <f t="shared" si="67"/>
        <v>8.2487059449290317E-7</v>
      </c>
      <c r="Q231" s="8">
        <f t="shared" si="68"/>
        <v>2.8860557818209679E-2</v>
      </c>
      <c r="R231" s="8">
        <f t="shared" si="69"/>
        <v>1</v>
      </c>
      <c r="S231" s="8">
        <f t="shared" si="70"/>
        <v>0.20586312740193546</v>
      </c>
      <c r="T231" s="8">
        <f t="shared" si="71"/>
        <v>0.22957571232048388</v>
      </c>
      <c r="W231" s="7" t="s">
        <v>1534</v>
      </c>
      <c r="X231" s="7" t="s">
        <v>314</v>
      </c>
      <c r="Y231" s="8">
        <v>0</v>
      </c>
      <c r="Z231" s="8">
        <v>0</v>
      </c>
      <c r="AA231" s="8">
        <v>0</v>
      </c>
      <c r="AB231" s="8">
        <v>0</v>
      </c>
      <c r="AC231" s="8">
        <v>0</v>
      </c>
      <c r="AD231" s="8">
        <v>0</v>
      </c>
      <c r="AE231" s="8">
        <v>0</v>
      </c>
      <c r="AF231" s="8">
        <v>0</v>
      </c>
      <c r="AG231" s="8">
        <v>0</v>
      </c>
      <c r="AH231" s="8">
        <v>0</v>
      </c>
      <c r="AI231" s="8">
        <v>0</v>
      </c>
      <c r="AJ231" s="8">
        <v>0</v>
      </c>
      <c r="AK231" s="8">
        <v>0</v>
      </c>
      <c r="AL231" s="8">
        <v>0</v>
      </c>
      <c r="AM231" s="8">
        <v>0</v>
      </c>
      <c r="AN231" s="8">
        <v>1</v>
      </c>
      <c r="AO231" s="8">
        <v>0</v>
      </c>
      <c r="AP231" s="8">
        <v>0</v>
      </c>
      <c r="AS231" s="7">
        <v>326291</v>
      </c>
      <c r="AT231" s="7" t="s">
        <v>314</v>
      </c>
      <c r="AU231" s="8">
        <v>2.1680025418943549E-2</v>
      </c>
      <c r="AV231" s="8">
        <v>5.8015096218709669E-3</v>
      </c>
      <c r="AW231" s="8">
        <v>2.8764210978469356E-2</v>
      </c>
      <c r="AX231" s="8">
        <v>2.2583991931148385E-2</v>
      </c>
      <c r="AY231" s="8">
        <v>7.8975623472290323E-3</v>
      </c>
      <c r="AZ231" s="8">
        <v>3.0220282801104843E-2</v>
      </c>
      <c r="BA231" s="8">
        <v>3.2645471355080641E-2</v>
      </c>
      <c r="BB231" s="8">
        <v>1.02278027914E-2</v>
      </c>
      <c r="BC231" s="8">
        <v>4.1541147851435492E-2</v>
      </c>
      <c r="BD231" s="8">
        <v>3.2692569039661293E-2</v>
      </c>
      <c r="BE231" s="8">
        <v>9.1863988716935473E-3</v>
      </c>
      <c r="BF231" s="8">
        <v>5.182642676516129E-2</v>
      </c>
      <c r="BG231" s="8">
        <v>5.0679057272806451E-2</v>
      </c>
      <c r="BH231" s="8">
        <v>8.2487059449290317E-7</v>
      </c>
      <c r="BI231" s="8">
        <v>2.8860557818209679E-2</v>
      </c>
      <c r="BJ231" s="8">
        <v>1.0562457460193548</v>
      </c>
      <c r="BK231" s="8">
        <v>0.20586312740193546</v>
      </c>
      <c r="BL231" s="8">
        <v>0.22957571232048388</v>
      </c>
    </row>
    <row r="232" spans="1:64" x14ac:dyDescent="0.3">
      <c r="A232" s="7">
        <v>326299</v>
      </c>
      <c r="B232" s="7" t="s">
        <v>315</v>
      </c>
      <c r="C232" s="8">
        <f t="shared" si="54"/>
        <v>7.9223107353499994E-2</v>
      </c>
      <c r="D232" s="8">
        <f t="shared" si="55"/>
        <v>9.3239022893299994E-3</v>
      </c>
      <c r="E232" s="8">
        <f t="shared" si="56"/>
        <v>6.3571056189700006E-2</v>
      </c>
      <c r="F232" s="8">
        <f t="shared" si="57"/>
        <v>0.13447841733400001</v>
      </c>
      <c r="G232" s="8">
        <f t="shared" si="58"/>
        <v>2.5069943919200002E-2</v>
      </c>
      <c r="H232" s="8">
        <f t="shared" si="59"/>
        <v>7.4935366303599996E-2</v>
      </c>
      <c r="I232" s="8">
        <f t="shared" si="60"/>
        <v>0.115102205545</v>
      </c>
      <c r="J232" s="8">
        <f t="shared" si="61"/>
        <v>1.7367133404399999E-2</v>
      </c>
      <c r="K232" s="8">
        <f t="shared" si="62"/>
        <v>4.9475753417099998E-2</v>
      </c>
      <c r="L232" s="8">
        <f t="shared" si="63"/>
        <v>0.10963726763999999</v>
      </c>
      <c r="M232" s="8">
        <f t="shared" si="64"/>
        <v>1.51874426081E-2</v>
      </c>
      <c r="N232" s="8">
        <f t="shared" si="65"/>
        <v>0.13336755765899999</v>
      </c>
      <c r="O232" s="8">
        <f t="shared" si="66"/>
        <v>0.34875208446400002</v>
      </c>
      <c r="P232" s="8">
        <f t="shared" si="67"/>
        <v>3.2720359375699998E-6</v>
      </c>
      <c r="Q232" s="8">
        <f t="shared" si="68"/>
        <v>0.198766031496</v>
      </c>
      <c r="R232" s="8">
        <f t="shared" si="69"/>
        <v>1.1521180658300001</v>
      </c>
      <c r="S232" s="8">
        <f t="shared" si="70"/>
        <v>1.23448372756</v>
      </c>
      <c r="T232" s="8">
        <f t="shared" si="71"/>
        <v>1.1819450923699999</v>
      </c>
      <c r="W232" s="7" t="s">
        <v>1535</v>
      </c>
      <c r="X232" s="7" t="s">
        <v>315</v>
      </c>
      <c r="Y232" s="8">
        <v>7.9223107353499994E-2</v>
      </c>
      <c r="Z232" s="8">
        <v>9.3239022893299994E-3</v>
      </c>
      <c r="AA232" s="8">
        <v>6.3571056189700006E-2</v>
      </c>
      <c r="AB232" s="8">
        <v>0.13447841733400001</v>
      </c>
      <c r="AC232" s="8">
        <v>2.5069943919200002E-2</v>
      </c>
      <c r="AD232" s="8">
        <v>7.4935366303599996E-2</v>
      </c>
      <c r="AE232" s="8">
        <v>0.115102205545</v>
      </c>
      <c r="AF232" s="8">
        <v>1.7367133404399999E-2</v>
      </c>
      <c r="AG232" s="8">
        <v>4.9475753417099998E-2</v>
      </c>
      <c r="AH232" s="8">
        <v>0.10963726763999999</v>
      </c>
      <c r="AI232" s="8">
        <v>1.51874426081E-2</v>
      </c>
      <c r="AJ232" s="8">
        <v>0.13336755765899999</v>
      </c>
      <c r="AK232" s="8">
        <v>0.34875208446400002</v>
      </c>
      <c r="AL232" s="8">
        <v>3.2720359375699998E-6</v>
      </c>
      <c r="AM232" s="8">
        <v>0.198766031496</v>
      </c>
      <c r="AN232" s="8">
        <v>1.1521180658300001</v>
      </c>
      <c r="AO232" s="8">
        <v>1.23448372756</v>
      </c>
      <c r="AP232" s="8">
        <v>1.1819450923699999</v>
      </c>
      <c r="AS232" s="7">
        <v>326299</v>
      </c>
      <c r="AT232" s="7" t="s">
        <v>315</v>
      </c>
      <c r="AU232" s="8">
        <v>4.212921292141774E-2</v>
      </c>
      <c r="AV232" s="8">
        <v>1.072779209363758E-2</v>
      </c>
      <c r="AW232" s="8">
        <v>5.5586263851011279E-2</v>
      </c>
      <c r="AX232" s="8">
        <v>6.9348753335804841E-2</v>
      </c>
      <c r="AY232" s="8">
        <v>2.2968885741617897E-2</v>
      </c>
      <c r="AZ232" s="8">
        <v>8.9027872196309685E-2</v>
      </c>
      <c r="BA232" s="8">
        <v>6.4721039523241958E-2</v>
      </c>
      <c r="BB232" s="8">
        <v>1.9224428152920966E-2</v>
      </c>
      <c r="BC232" s="8">
        <v>7.7538313450146765E-2</v>
      </c>
      <c r="BD232" s="8">
        <v>6.4496992651064525E-2</v>
      </c>
      <c r="BE232" s="8">
        <v>1.7147952129222582E-2</v>
      </c>
      <c r="BF232" s="8">
        <v>0.10209187725904839</v>
      </c>
      <c r="BG232" s="8">
        <v>0.1068756387873549</v>
      </c>
      <c r="BH232" s="8">
        <v>1.1968064078145157E-6</v>
      </c>
      <c r="BI232" s="8">
        <v>6.0912170942322583E-2</v>
      </c>
      <c r="BJ232" s="8">
        <v>1.1084432688659678</v>
      </c>
      <c r="BK232" s="8">
        <v>0.48779712417677423</v>
      </c>
      <c r="BL232" s="8">
        <v>0.46793539402951612</v>
      </c>
    </row>
    <row r="233" spans="1:64" x14ac:dyDescent="0.3">
      <c r="A233" s="7">
        <v>327110</v>
      </c>
      <c r="B233" s="7" t="s">
        <v>316</v>
      </c>
      <c r="C233" s="8">
        <f t="shared" si="54"/>
        <v>9.1801040429199995E-2</v>
      </c>
      <c r="D233" s="8">
        <f t="shared" si="55"/>
        <v>1.9854334584800001E-2</v>
      </c>
      <c r="E233" s="8">
        <f t="shared" si="56"/>
        <v>0.108211059988</v>
      </c>
      <c r="F233" s="8">
        <f t="shared" si="57"/>
        <v>2.45142785136E-2</v>
      </c>
      <c r="G233" s="8">
        <f t="shared" si="58"/>
        <v>5.6358965465500002E-3</v>
      </c>
      <c r="H233" s="8">
        <f t="shared" si="59"/>
        <v>2.1569838106200001E-2</v>
      </c>
      <c r="I233" s="8">
        <f t="shared" si="60"/>
        <v>9.1247125213999997E-2</v>
      </c>
      <c r="J233" s="8">
        <f t="shared" si="61"/>
        <v>1.9485347967300001E-2</v>
      </c>
      <c r="K233" s="8">
        <f t="shared" si="62"/>
        <v>6.0397245708699997E-2</v>
      </c>
      <c r="L233" s="8">
        <f t="shared" si="63"/>
        <v>8.9908228335400006E-2</v>
      </c>
      <c r="M233" s="8">
        <f t="shared" si="64"/>
        <v>1.8020890057599999E-2</v>
      </c>
      <c r="N233" s="8">
        <f t="shared" si="65"/>
        <v>0.147644580139</v>
      </c>
      <c r="O233" s="8">
        <f t="shared" si="66"/>
        <v>0.533991879557</v>
      </c>
      <c r="P233" s="8">
        <f t="shared" si="67"/>
        <v>2.01395566259E-5</v>
      </c>
      <c r="Q233" s="8">
        <f t="shared" si="68"/>
        <v>0.28596362835299999</v>
      </c>
      <c r="R233" s="8">
        <f t="shared" si="69"/>
        <v>1.2198664349999999</v>
      </c>
      <c r="S233" s="8">
        <f t="shared" si="70"/>
        <v>1.05172001317</v>
      </c>
      <c r="T233" s="8">
        <f t="shared" si="71"/>
        <v>1.1711297188900001</v>
      </c>
      <c r="W233" s="7" t="s">
        <v>1536</v>
      </c>
      <c r="X233" s="7" t="s">
        <v>316</v>
      </c>
      <c r="Y233" s="8">
        <v>9.1801040429199995E-2</v>
      </c>
      <c r="Z233" s="8">
        <v>1.9854334584800001E-2</v>
      </c>
      <c r="AA233" s="8">
        <v>0.108211059988</v>
      </c>
      <c r="AB233" s="8">
        <v>2.45142785136E-2</v>
      </c>
      <c r="AC233" s="8">
        <v>5.6358965465500002E-3</v>
      </c>
      <c r="AD233" s="8">
        <v>2.1569838106200001E-2</v>
      </c>
      <c r="AE233" s="8">
        <v>9.1247125213999997E-2</v>
      </c>
      <c r="AF233" s="8">
        <v>1.9485347967300001E-2</v>
      </c>
      <c r="AG233" s="8">
        <v>6.0397245708699997E-2</v>
      </c>
      <c r="AH233" s="8">
        <v>8.9908228335400006E-2</v>
      </c>
      <c r="AI233" s="8">
        <v>1.8020890057599999E-2</v>
      </c>
      <c r="AJ233" s="8">
        <v>0.147644580139</v>
      </c>
      <c r="AK233" s="8">
        <v>0.533991879557</v>
      </c>
      <c r="AL233" s="8">
        <v>2.01395566259E-5</v>
      </c>
      <c r="AM233" s="8">
        <v>0.28596362835299999</v>
      </c>
      <c r="AN233" s="8">
        <v>1.2198664349999999</v>
      </c>
      <c r="AO233" s="8">
        <v>1.05172001317</v>
      </c>
      <c r="AP233" s="8">
        <v>1.1711297188900001</v>
      </c>
      <c r="AS233" s="7">
        <v>327110</v>
      </c>
      <c r="AT233" s="7" t="s">
        <v>316</v>
      </c>
      <c r="AU233" s="8">
        <v>8.530996375873387E-2</v>
      </c>
      <c r="AV233" s="8">
        <v>2.2544872894428386E-2</v>
      </c>
      <c r="AW233" s="8">
        <v>0.14282876624654839</v>
      </c>
      <c r="AX233" s="8">
        <v>7.2914516659667764E-2</v>
      </c>
      <c r="AY233" s="8">
        <v>2.3450775061508063E-2</v>
      </c>
      <c r="AZ233" s="8">
        <v>0.11577948363310805</v>
      </c>
      <c r="BA233" s="8">
        <v>9.1088643024409666E-2</v>
      </c>
      <c r="BB233" s="8">
        <v>2.519138051492888E-2</v>
      </c>
      <c r="BC233" s="8">
        <v>0.12747104298059353</v>
      </c>
      <c r="BD233" s="8">
        <v>8.686606495341774E-2</v>
      </c>
      <c r="BE233" s="8">
        <v>2.198870208329581E-2</v>
      </c>
      <c r="BF233" s="8">
        <v>0.17593904210170963</v>
      </c>
      <c r="BG233" s="8">
        <v>0.36173643453861293</v>
      </c>
      <c r="BH233" s="8">
        <v>7.1215489747453249E-6</v>
      </c>
      <c r="BI233" s="8">
        <v>0.19371729662622583</v>
      </c>
      <c r="BJ233" s="8">
        <v>1.2506836028993547</v>
      </c>
      <c r="BK233" s="8">
        <v>0.88956413019306457</v>
      </c>
      <c r="BL233" s="8">
        <v>0.921170421358387</v>
      </c>
    </row>
    <row r="234" spans="1:64" x14ac:dyDescent="0.3">
      <c r="A234" s="7">
        <v>327120</v>
      </c>
      <c r="B234" s="7" t="s">
        <v>317</v>
      </c>
      <c r="C234" s="8">
        <f t="shared" si="54"/>
        <v>9.1430396221599999E-2</v>
      </c>
      <c r="D234" s="8">
        <f t="shared" si="55"/>
        <v>1.97346427947E-2</v>
      </c>
      <c r="E234" s="8">
        <f t="shared" si="56"/>
        <v>0.102406314544</v>
      </c>
      <c r="F234" s="8">
        <f t="shared" si="57"/>
        <v>3.2059635752799999E-2</v>
      </c>
      <c r="G234" s="8">
        <f t="shared" si="58"/>
        <v>7.2731354179400003E-3</v>
      </c>
      <c r="H234" s="8">
        <f t="shared" si="59"/>
        <v>2.4358244079400002E-2</v>
      </c>
      <c r="I234" s="8">
        <f t="shared" si="60"/>
        <v>9.1669480984500007E-2</v>
      </c>
      <c r="J234" s="8">
        <f t="shared" si="61"/>
        <v>1.9503767582700001E-2</v>
      </c>
      <c r="K234" s="8">
        <f t="shared" si="62"/>
        <v>5.3661259389299998E-2</v>
      </c>
      <c r="L234" s="8">
        <f t="shared" si="63"/>
        <v>8.9400506669200006E-2</v>
      </c>
      <c r="M234" s="8">
        <f t="shared" si="64"/>
        <v>1.78811914955E-2</v>
      </c>
      <c r="N234" s="8">
        <f t="shared" si="65"/>
        <v>0.14101393415399999</v>
      </c>
      <c r="O234" s="8">
        <f t="shared" si="66"/>
        <v>0.53509328411599999</v>
      </c>
      <c r="P234" s="8">
        <f t="shared" si="67"/>
        <v>1.5539809986200001E-5</v>
      </c>
      <c r="Q234" s="8">
        <f t="shared" si="68"/>
        <v>0.28415175615299998</v>
      </c>
      <c r="R234" s="8">
        <f t="shared" si="69"/>
        <v>1.2135713535599999</v>
      </c>
      <c r="S234" s="8">
        <f t="shared" si="70"/>
        <v>1.0636910152500001</v>
      </c>
      <c r="T234" s="8">
        <f t="shared" si="71"/>
        <v>1.16483450796</v>
      </c>
      <c r="W234" s="7" t="s">
        <v>1537</v>
      </c>
      <c r="X234" s="7" t="s">
        <v>317</v>
      </c>
      <c r="Y234" s="8">
        <v>9.1430396221599999E-2</v>
      </c>
      <c r="Z234" s="8">
        <v>1.97346427947E-2</v>
      </c>
      <c r="AA234" s="8">
        <v>0.102406314544</v>
      </c>
      <c r="AB234" s="8">
        <v>3.2059635752799999E-2</v>
      </c>
      <c r="AC234" s="8">
        <v>7.2731354179400003E-3</v>
      </c>
      <c r="AD234" s="8">
        <v>2.4358244079400002E-2</v>
      </c>
      <c r="AE234" s="8">
        <v>9.1669480984500007E-2</v>
      </c>
      <c r="AF234" s="8">
        <v>1.9503767582700001E-2</v>
      </c>
      <c r="AG234" s="8">
        <v>5.3661259389299998E-2</v>
      </c>
      <c r="AH234" s="8">
        <v>8.9400506669200006E-2</v>
      </c>
      <c r="AI234" s="8">
        <v>1.78811914955E-2</v>
      </c>
      <c r="AJ234" s="8">
        <v>0.14101393415399999</v>
      </c>
      <c r="AK234" s="8">
        <v>0.53509328411599999</v>
      </c>
      <c r="AL234" s="8">
        <v>1.5539809986200001E-5</v>
      </c>
      <c r="AM234" s="8">
        <v>0.28415175615299998</v>
      </c>
      <c r="AN234" s="8">
        <v>1.2135713535599999</v>
      </c>
      <c r="AO234" s="8">
        <v>1.0636910152500001</v>
      </c>
      <c r="AP234" s="8">
        <v>1.16483450796</v>
      </c>
      <c r="AS234" s="7">
        <v>327120</v>
      </c>
      <c r="AT234" s="7" t="s">
        <v>317</v>
      </c>
      <c r="AU234" s="8">
        <v>8.9768521958511302E-2</v>
      </c>
      <c r="AV234" s="8">
        <v>2.3594247781855003E-2</v>
      </c>
      <c r="AW234" s="8">
        <v>0.14663241831916612</v>
      </c>
      <c r="AX234" s="8">
        <v>6.5594924406075811E-2</v>
      </c>
      <c r="AY234" s="8">
        <v>2.0494128011506137E-2</v>
      </c>
      <c r="AZ234" s="8">
        <v>0.10145034263390967</v>
      </c>
      <c r="BA234" s="8">
        <v>9.6154368416593555E-2</v>
      </c>
      <c r="BB234" s="8">
        <v>2.6295518425955001E-2</v>
      </c>
      <c r="BC234" s="8">
        <v>0.1300823443224742</v>
      </c>
      <c r="BD234" s="8">
        <v>9.1050666843753222E-2</v>
      </c>
      <c r="BE234" s="8">
        <v>2.2855867732730156E-2</v>
      </c>
      <c r="BF234" s="8">
        <v>0.18048931995966128</v>
      </c>
      <c r="BG234" s="8">
        <v>0.38837415782612944</v>
      </c>
      <c r="BH234" s="8">
        <v>8.1686594959033873E-6</v>
      </c>
      <c r="BI234" s="8">
        <v>0.20623917785298373</v>
      </c>
      <c r="BJ234" s="8">
        <v>1.259995188059355</v>
      </c>
      <c r="BK234" s="8">
        <v>0.91334584666435503</v>
      </c>
      <c r="BL234" s="8">
        <v>0.97833868277790303</v>
      </c>
    </row>
    <row r="235" spans="1:64" x14ac:dyDescent="0.3">
      <c r="A235" s="7">
        <v>327211</v>
      </c>
      <c r="B235" s="7" t="s">
        <v>318</v>
      </c>
      <c r="C235" s="8">
        <f t="shared" si="54"/>
        <v>4.2254223206677426E-2</v>
      </c>
      <c r="D235" s="8">
        <f t="shared" si="55"/>
        <v>1.1332303100682261E-2</v>
      </c>
      <c r="E235" s="8">
        <f t="shared" si="56"/>
        <v>6.9002933952435494E-2</v>
      </c>
      <c r="F235" s="8">
        <f t="shared" si="57"/>
        <v>5.494450464214596E-2</v>
      </c>
      <c r="G235" s="8">
        <f t="shared" si="58"/>
        <v>1.9757865041692052E-2</v>
      </c>
      <c r="H235" s="8">
        <f t="shared" si="59"/>
        <v>8.2544621240665167E-2</v>
      </c>
      <c r="I235" s="8">
        <f t="shared" si="60"/>
        <v>6.3757073634177416E-2</v>
      </c>
      <c r="J235" s="8">
        <f t="shared" si="61"/>
        <v>2.001772231306452E-2</v>
      </c>
      <c r="K235" s="8">
        <f t="shared" si="62"/>
        <v>9.1341994978177424E-2</v>
      </c>
      <c r="L235" s="8">
        <f t="shared" si="63"/>
        <v>4.7626064019209678E-2</v>
      </c>
      <c r="M235" s="8">
        <f t="shared" si="64"/>
        <v>1.2844935459341938E-2</v>
      </c>
      <c r="N235" s="8">
        <f t="shared" si="65"/>
        <v>9.3383324299854853E-2</v>
      </c>
      <c r="O235" s="8">
        <f t="shared" si="66"/>
        <v>0.11786313873483874</v>
      </c>
      <c r="P235" s="8">
        <f t="shared" si="67"/>
        <v>1.4195241600090324E-5</v>
      </c>
      <c r="Q235" s="8">
        <f t="shared" si="68"/>
        <v>4.6292723934193557E-2</v>
      </c>
      <c r="R235" s="8">
        <f t="shared" si="69"/>
        <v>1</v>
      </c>
      <c r="S235" s="8">
        <f t="shared" si="70"/>
        <v>0.39918247479548385</v>
      </c>
      <c r="T235" s="8">
        <f t="shared" si="71"/>
        <v>0.41705227479629031</v>
      </c>
      <c r="W235" s="7" t="s">
        <v>1538</v>
      </c>
      <c r="X235" s="7" t="s">
        <v>318</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1</v>
      </c>
      <c r="AO235" s="8">
        <v>0</v>
      </c>
      <c r="AP235" s="8">
        <v>0</v>
      </c>
      <c r="AS235" s="7">
        <v>327211</v>
      </c>
      <c r="AT235" s="7" t="s">
        <v>318</v>
      </c>
      <c r="AU235" s="8">
        <v>4.2254223206677426E-2</v>
      </c>
      <c r="AV235" s="8">
        <v>1.1332303100682261E-2</v>
      </c>
      <c r="AW235" s="8">
        <v>6.9002933952435494E-2</v>
      </c>
      <c r="AX235" s="8">
        <v>5.494450464214596E-2</v>
      </c>
      <c r="AY235" s="8">
        <v>1.9757865041692052E-2</v>
      </c>
      <c r="AZ235" s="8">
        <v>8.2544621240665167E-2</v>
      </c>
      <c r="BA235" s="8">
        <v>6.3757073634177416E-2</v>
      </c>
      <c r="BB235" s="8">
        <v>2.001772231306452E-2</v>
      </c>
      <c r="BC235" s="8">
        <v>9.1341994978177424E-2</v>
      </c>
      <c r="BD235" s="8">
        <v>4.7626064019209678E-2</v>
      </c>
      <c r="BE235" s="8">
        <v>1.2844935459341938E-2</v>
      </c>
      <c r="BF235" s="8">
        <v>9.3383324299854853E-2</v>
      </c>
      <c r="BG235" s="8">
        <v>0.11786313873483874</v>
      </c>
      <c r="BH235" s="8">
        <v>1.4195241600090324E-5</v>
      </c>
      <c r="BI235" s="8">
        <v>4.6292723934193557E-2</v>
      </c>
      <c r="BJ235" s="8">
        <v>1.1225894602596773</v>
      </c>
      <c r="BK235" s="8">
        <v>0.39918247479548385</v>
      </c>
      <c r="BL235" s="8">
        <v>0.41705227479629031</v>
      </c>
    </row>
    <row r="236" spans="1:64" x14ac:dyDescent="0.3">
      <c r="A236" s="7">
        <v>327212</v>
      </c>
      <c r="B236" s="7" t="s">
        <v>319</v>
      </c>
      <c r="C236" s="8">
        <f t="shared" si="54"/>
        <v>8.3881828487599994E-2</v>
      </c>
      <c r="D236" s="8">
        <f t="shared" si="55"/>
        <v>1.1428760473499999E-2</v>
      </c>
      <c r="E236" s="8">
        <f t="shared" si="56"/>
        <v>0.107153916854</v>
      </c>
      <c r="F236" s="8">
        <f t="shared" si="57"/>
        <v>1.1916835941100001E-2</v>
      </c>
      <c r="G236" s="8">
        <f t="shared" si="58"/>
        <v>1.7783959674000001E-3</v>
      </c>
      <c r="H236" s="8">
        <f t="shared" si="59"/>
        <v>7.4036799896499998E-3</v>
      </c>
      <c r="I236" s="8">
        <f t="shared" si="60"/>
        <v>0.12434426718699999</v>
      </c>
      <c r="J236" s="8">
        <f t="shared" si="61"/>
        <v>1.74743588794E-2</v>
      </c>
      <c r="K236" s="8">
        <f t="shared" si="62"/>
        <v>6.9270128467700004E-2</v>
      </c>
      <c r="L236" s="8">
        <f t="shared" si="63"/>
        <v>9.2335803769499999E-2</v>
      </c>
      <c r="M236" s="8">
        <f t="shared" si="64"/>
        <v>1.24580611032E-2</v>
      </c>
      <c r="N236" s="8">
        <f t="shared" si="65"/>
        <v>0.16614187068200001</v>
      </c>
      <c r="O236" s="8">
        <f t="shared" si="66"/>
        <v>0.48819672582200002</v>
      </c>
      <c r="P236" s="8">
        <f t="shared" si="67"/>
        <v>4.3703576019599997E-5</v>
      </c>
      <c r="Q236" s="8">
        <f t="shared" si="68"/>
        <v>0.192222340233</v>
      </c>
      <c r="R236" s="8">
        <f t="shared" si="69"/>
        <v>1.2024645058200001</v>
      </c>
      <c r="S236" s="8">
        <f t="shared" si="70"/>
        <v>1.0210989119</v>
      </c>
      <c r="T236" s="8">
        <f t="shared" si="71"/>
        <v>1.21108875453</v>
      </c>
      <c r="W236" s="7" t="s">
        <v>1539</v>
      </c>
      <c r="X236" s="7" t="s">
        <v>319</v>
      </c>
      <c r="Y236" s="8">
        <v>8.3881828487599994E-2</v>
      </c>
      <c r="Z236" s="8">
        <v>1.1428760473499999E-2</v>
      </c>
      <c r="AA236" s="8">
        <v>0.107153916854</v>
      </c>
      <c r="AB236" s="8">
        <v>1.1916835941100001E-2</v>
      </c>
      <c r="AC236" s="8">
        <v>1.7783959674000001E-3</v>
      </c>
      <c r="AD236" s="8">
        <v>7.4036799896499998E-3</v>
      </c>
      <c r="AE236" s="8">
        <v>0.12434426718699999</v>
      </c>
      <c r="AF236" s="8">
        <v>1.74743588794E-2</v>
      </c>
      <c r="AG236" s="8">
        <v>6.9270128467700004E-2</v>
      </c>
      <c r="AH236" s="8">
        <v>9.2335803769499999E-2</v>
      </c>
      <c r="AI236" s="8">
        <v>1.24580611032E-2</v>
      </c>
      <c r="AJ236" s="8">
        <v>0.16614187068200001</v>
      </c>
      <c r="AK236" s="8">
        <v>0.48819672582200002</v>
      </c>
      <c r="AL236" s="8">
        <v>4.3703576019599997E-5</v>
      </c>
      <c r="AM236" s="8">
        <v>0.192222340233</v>
      </c>
      <c r="AN236" s="8">
        <v>1.2024645058200001</v>
      </c>
      <c r="AO236" s="8">
        <v>1.0210989119</v>
      </c>
      <c r="AP236" s="8">
        <v>1.21108875453</v>
      </c>
      <c r="AS236" s="7">
        <v>327212</v>
      </c>
      <c r="AT236" s="7" t="s">
        <v>319</v>
      </c>
      <c r="AU236" s="8">
        <v>8.4338857656074226E-2</v>
      </c>
      <c r="AV236" s="8">
        <v>1.8339982251331936E-2</v>
      </c>
      <c r="AW236" s="8">
        <v>0.13534203759736291</v>
      </c>
      <c r="AX236" s="8">
        <v>6.7024055125026613E-2</v>
      </c>
      <c r="AY236" s="8">
        <v>1.9039748519481939E-2</v>
      </c>
      <c r="AZ236" s="8">
        <v>8.9145853768619221E-2</v>
      </c>
      <c r="BA236" s="8">
        <v>0.12542780755126615</v>
      </c>
      <c r="BB236" s="8">
        <v>3.1274114233333872E-2</v>
      </c>
      <c r="BC236" s="8">
        <v>0.16324491228357094</v>
      </c>
      <c r="BD236" s="8">
        <v>9.4587413854880689E-2</v>
      </c>
      <c r="BE236" s="8">
        <v>2.0575050365619355E-2</v>
      </c>
      <c r="BF236" s="8">
        <v>0.18670363768225806</v>
      </c>
      <c r="BG236" s="8">
        <v>0.32283977030164518</v>
      </c>
      <c r="BH236" s="8">
        <v>1.2904745301820484E-5</v>
      </c>
      <c r="BI236" s="8">
        <v>0.12711477337988716</v>
      </c>
      <c r="BJ236" s="8">
        <v>1.2380208775046777</v>
      </c>
      <c r="BK236" s="8">
        <v>0.83649997999419357</v>
      </c>
      <c r="BL236" s="8">
        <v>0.9812371566487097</v>
      </c>
    </row>
    <row r="237" spans="1:64" x14ac:dyDescent="0.3">
      <c r="A237" s="7">
        <v>327213</v>
      </c>
      <c r="B237" s="7" t="s">
        <v>320</v>
      </c>
      <c r="C237" s="8">
        <f t="shared" si="54"/>
        <v>2.2692660091322578E-2</v>
      </c>
      <c r="D237" s="8">
        <f t="shared" si="55"/>
        <v>6.0650928214548384E-3</v>
      </c>
      <c r="E237" s="8">
        <f t="shared" si="56"/>
        <v>3.658607839025807E-2</v>
      </c>
      <c r="F237" s="8">
        <f t="shared" si="57"/>
        <v>3.7694921482522584E-2</v>
      </c>
      <c r="G237" s="8">
        <f t="shared" si="58"/>
        <v>1.2965335978801612E-2</v>
      </c>
      <c r="H237" s="8">
        <f t="shared" si="59"/>
        <v>5.82137239272758E-2</v>
      </c>
      <c r="I237" s="8">
        <f t="shared" si="60"/>
        <v>3.3124529742435481E-2</v>
      </c>
      <c r="J237" s="8">
        <f t="shared" si="61"/>
        <v>1.0487864285303225E-2</v>
      </c>
      <c r="K237" s="8">
        <f t="shared" si="62"/>
        <v>4.8890395573032257E-2</v>
      </c>
      <c r="L237" s="8">
        <f t="shared" si="63"/>
        <v>2.5278167122483871E-2</v>
      </c>
      <c r="M237" s="8">
        <f t="shared" si="64"/>
        <v>6.844232673851613E-3</v>
      </c>
      <c r="N237" s="8">
        <f t="shared" si="65"/>
        <v>4.9006826515951611E-2</v>
      </c>
      <c r="O237" s="8">
        <f t="shared" si="66"/>
        <v>6.3009718511096768E-2</v>
      </c>
      <c r="P237" s="8">
        <f t="shared" si="67"/>
        <v>6.4393262628048381E-7</v>
      </c>
      <c r="Q237" s="8">
        <f t="shared" si="68"/>
        <v>2.4778835044129029E-2</v>
      </c>
      <c r="R237" s="8">
        <f t="shared" si="69"/>
        <v>1</v>
      </c>
      <c r="S237" s="8">
        <f t="shared" si="70"/>
        <v>0.23790623945290326</v>
      </c>
      <c r="T237" s="8">
        <f t="shared" si="71"/>
        <v>0.2215350476651613</v>
      </c>
      <c r="W237" s="7" t="s">
        <v>1540</v>
      </c>
      <c r="X237" s="7" t="s">
        <v>320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1</v>
      </c>
      <c r="AO237" s="8">
        <v>0</v>
      </c>
      <c r="AP237" s="8">
        <v>0</v>
      </c>
      <c r="AS237" s="7">
        <v>327213</v>
      </c>
      <c r="AT237" s="7" t="s">
        <v>320</v>
      </c>
      <c r="AU237" s="8">
        <v>2.2692660091322578E-2</v>
      </c>
      <c r="AV237" s="8">
        <v>6.0650928214548384E-3</v>
      </c>
      <c r="AW237" s="8">
        <v>3.658607839025807E-2</v>
      </c>
      <c r="AX237" s="8">
        <v>3.7694921482522584E-2</v>
      </c>
      <c r="AY237" s="8">
        <v>1.2965335978801612E-2</v>
      </c>
      <c r="AZ237" s="8">
        <v>5.82137239272758E-2</v>
      </c>
      <c r="BA237" s="8">
        <v>3.3124529742435481E-2</v>
      </c>
      <c r="BB237" s="8">
        <v>1.0487864285303225E-2</v>
      </c>
      <c r="BC237" s="8">
        <v>4.8890395573032257E-2</v>
      </c>
      <c r="BD237" s="8">
        <v>2.5278167122483871E-2</v>
      </c>
      <c r="BE237" s="8">
        <v>6.844232673851613E-3</v>
      </c>
      <c r="BF237" s="8">
        <v>4.9006826515951611E-2</v>
      </c>
      <c r="BG237" s="8">
        <v>6.3009718511096768E-2</v>
      </c>
      <c r="BH237" s="8">
        <v>6.4393262628048381E-7</v>
      </c>
      <c r="BI237" s="8">
        <v>2.4778835044129029E-2</v>
      </c>
      <c r="BJ237" s="8">
        <v>1.0653438313030645</v>
      </c>
      <c r="BK237" s="8">
        <v>0.23790623945290326</v>
      </c>
      <c r="BL237" s="8">
        <v>0.2215350476651613</v>
      </c>
    </row>
    <row r="238" spans="1:64" x14ac:dyDescent="0.3">
      <c r="A238" s="7">
        <v>327215</v>
      </c>
      <c r="B238" s="7" t="s">
        <v>321</v>
      </c>
      <c r="C238" s="8">
        <f t="shared" si="54"/>
        <v>8.3901971876799999E-2</v>
      </c>
      <c r="D238" s="8">
        <f t="shared" si="55"/>
        <v>1.1405721835899999E-2</v>
      </c>
      <c r="E238" s="8">
        <f t="shared" si="56"/>
        <v>0.109179967243</v>
      </c>
      <c r="F238" s="8">
        <f t="shared" si="57"/>
        <v>2.08689189464E-2</v>
      </c>
      <c r="G238" s="8">
        <f t="shared" si="58"/>
        <v>3.1045790893199999E-3</v>
      </c>
      <c r="H238" s="8">
        <f t="shared" si="59"/>
        <v>1.37755434025E-2</v>
      </c>
      <c r="I238" s="8">
        <f t="shared" si="60"/>
        <v>0.12462887653</v>
      </c>
      <c r="J238" s="8">
        <f t="shared" si="61"/>
        <v>1.7451225209800001E-2</v>
      </c>
      <c r="K238" s="8">
        <f t="shared" si="62"/>
        <v>7.3169092707000005E-2</v>
      </c>
      <c r="L238" s="8">
        <f t="shared" si="63"/>
        <v>9.2249915282300005E-2</v>
      </c>
      <c r="M238" s="8">
        <f t="shared" si="64"/>
        <v>1.2424095190399999E-2</v>
      </c>
      <c r="N238" s="8">
        <f t="shared" si="65"/>
        <v>0.16831591997799999</v>
      </c>
      <c r="O238" s="8">
        <f t="shared" si="66"/>
        <v>0.48874733916399998</v>
      </c>
      <c r="P238" s="8">
        <f t="shared" si="67"/>
        <v>2.49902718463E-5</v>
      </c>
      <c r="Q238" s="8">
        <f t="shared" si="68"/>
        <v>0.19202744744200001</v>
      </c>
      <c r="R238" s="8">
        <f t="shared" si="69"/>
        <v>1.2044876609599999</v>
      </c>
      <c r="S238" s="8">
        <f t="shared" si="70"/>
        <v>1.0377490414399999</v>
      </c>
      <c r="T238" s="8">
        <f t="shared" si="71"/>
        <v>1.2152491944499999</v>
      </c>
      <c r="W238" s="7" t="s">
        <v>1541</v>
      </c>
      <c r="X238" s="7" t="s">
        <v>321</v>
      </c>
      <c r="Y238" s="8">
        <v>8.3901971876799999E-2</v>
      </c>
      <c r="Z238" s="8">
        <v>1.1405721835899999E-2</v>
      </c>
      <c r="AA238" s="8">
        <v>0.109179967243</v>
      </c>
      <c r="AB238" s="8">
        <v>2.08689189464E-2</v>
      </c>
      <c r="AC238" s="8">
        <v>3.1045790893199999E-3</v>
      </c>
      <c r="AD238" s="8">
        <v>1.37755434025E-2</v>
      </c>
      <c r="AE238" s="8">
        <v>0.12462887653</v>
      </c>
      <c r="AF238" s="8">
        <v>1.7451225209800001E-2</v>
      </c>
      <c r="AG238" s="8">
        <v>7.3169092707000005E-2</v>
      </c>
      <c r="AH238" s="8">
        <v>9.2249915282300005E-2</v>
      </c>
      <c r="AI238" s="8">
        <v>1.2424095190399999E-2</v>
      </c>
      <c r="AJ238" s="8">
        <v>0.16831591997799999</v>
      </c>
      <c r="AK238" s="8">
        <v>0.48874733916399998</v>
      </c>
      <c r="AL238" s="8">
        <v>2.49902718463E-5</v>
      </c>
      <c r="AM238" s="8">
        <v>0.19202744744200001</v>
      </c>
      <c r="AN238" s="8">
        <v>1.2044876609599999</v>
      </c>
      <c r="AO238" s="8">
        <v>1.0377490414399999</v>
      </c>
      <c r="AP238" s="8">
        <v>1.2152491944499999</v>
      </c>
      <c r="AS238" s="7">
        <v>327215</v>
      </c>
      <c r="AT238" s="7" t="s">
        <v>321</v>
      </c>
      <c r="AU238" s="8">
        <v>9.8755626376451633E-2</v>
      </c>
      <c r="AV238" s="8">
        <v>2.1214287029310969E-2</v>
      </c>
      <c r="AW238" s="8">
        <v>0.15489015011383223</v>
      </c>
      <c r="AX238" s="8">
        <v>0.11705396288513549</v>
      </c>
      <c r="AY238" s="8">
        <v>3.5334590703770978E-2</v>
      </c>
      <c r="AZ238" s="8">
        <v>0.15831454846757737</v>
      </c>
      <c r="BA238" s="8">
        <v>0.14544584976790645</v>
      </c>
      <c r="BB238" s="8">
        <v>3.6159433431942424E-2</v>
      </c>
      <c r="BC238" s="8">
        <v>0.18321935740034676</v>
      </c>
      <c r="BD238" s="8">
        <v>0.11058724412566615</v>
      </c>
      <c r="BE238" s="8">
        <v>2.3850455042862258E-2</v>
      </c>
      <c r="BF238" s="8">
        <v>0.21427837659333873</v>
      </c>
      <c r="BG238" s="8">
        <v>0.37838503677212898</v>
      </c>
      <c r="BH238" s="8">
        <v>8.5548142074969358E-6</v>
      </c>
      <c r="BI238" s="8">
        <v>0.14866641092283872</v>
      </c>
      <c r="BJ238" s="8">
        <v>1.2748600635193548</v>
      </c>
      <c r="BK238" s="8">
        <v>1.0848966504438711</v>
      </c>
      <c r="BL238" s="8">
        <v>1.1390181889872579</v>
      </c>
    </row>
    <row r="239" spans="1:64" x14ac:dyDescent="0.3">
      <c r="A239" s="7">
        <v>327310</v>
      </c>
      <c r="B239" s="7" t="s">
        <v>322</v>
      </c>
      <c r="C239" s="8">
        <f t="shared" si="54"/>
        <v>2.8344926684596771E-2</v>
      </c>
      <c r="D239" s="8">
        <f t="shared" si="55"/>
        <v>6.8140215032258065E-3</v>
      </c>
      <c r="E239" s="8">
        <f t="shared" si="56"/>
        <v>4.5276927127564523E-2</v>
      </c>
      <c r="F239" s="8">
        <f t="shared" si="57"/>
        <v>9.418753469312903E-2</v>
      </c>
      <c r="G239" s="8">
        <f t="shared" si="58"/>
        <v>2.9389119021980641E-2</v>
      </c>
      <c r="H239" s="8">
        <f t="shared" si="59"/>
        <v>0.13133009774532256</v>
      </c>
      <c r="I239" s="8">
        <f t="shared" si="60"/>
        <v>5.1541308067790316E-2</v>
      </c>
      <c r="J239" s="8">
        <f t="shared" si="61"/>
        <v>1.5832496159948386E-2</v>
      </c>
      <c r="K239" s="8">
        <f t="shared" si="62"/>
        <v>7.4495447514983867E-2</v>
      </c>
      <c r="L239" s="8">
        <f t="shared" si="63"/>
        <v>3.0053943858193547E-2</v>
      </c>
      <c r="M239" s="8">
        <f t="shared" si="64"/>
        <v>7.1362363763016129E-3</v>
      </c>
      <c r="N239" s="8">
        <f t="shared" si="65"/>
        <v>5.583044079667742E-2</v>
      </c>
      <c r="O239" s="8">
        <f t="shared" si="66"/>
        <v>8.7163469801451579E-2</v>
      </c>
      <c r="P239" s="8">
        <f t="shared" si="67"/>
        <v>2.1345462260361294E-7</v>
      </c>
      <c r="Q239" s="8">
        <f t="shared" si="68"/>
        <v>2.3050053162258062E-2</v>
      </c>
      <c r="R239" s="8">
        <f t="shared" si="69"/>
        <v>1</v>
      </c>
      <c r="S239" s="8">
        <f t="shared" si="70"/>
        <v>0.41619707404112904</v>
      </c>
      <c r="T239" s="8">
        <f t="shared" si="71"/>
        <v>0.30315957432338719</v>
      </c>
      <c r="W239" s="7" t="s">
        <v>1542</v>
      </c>
      <c r="X239" s="7" t="s">
        <v>322</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1</v>
      </c>
      <c r="AO239" s="8">
        <v>0</v>
      </c>
      <c r="AP239" s="8">
        <v>0</v>
      </c>
      <c r="AS239" s="7">
        <v>327310</v>
      </c>
      <c r="AT239" s="7" t="s">
        <v>322</v>
      </c>
      <c r="AU239" s="8">
        <v>2.8344926684596771E-2</v>
      </c>
      <c r="AV239" s="8">
        <v>6.8140215032258065E-3</v>
      </c>
      <c r="AW239" s="8">
        <v>4.5276927127564523E-2</v>
      </c>
      <c r="AX239" s="8">
        <v>9.418753469312903E-2</v>
      </c>
      <c r="AY239" s="8">
        <v>2.9389119021980641E-2</v>
      </c>
      <c r="AZ239" s="8">
        <v>0.13133009774532256</v>
      </c>
      <c r="BA239" s="8">
        <v>5.1541308067790316E-2</v>
      </c>
      <c r="BB239" s="8">
        <v>1.5832496159948386E-2</v>
      </c>
      <c r="BC239" s="8">
        <v>7.4495447514983867E-2</v>
      </c>
      <c r="BD239" s="8">
        <v>3.0053943858193547E-2</v>
      </c>
      <c r="BE239" s="8">
        <v>7.1362363763016129E-3</v>
      </c>
      <c r="BF239" s="8">
        <v>5.583044079667742E-2</v>
      </c>
      <c r="BG239" s="8">
        <v>8.7163469801451579E-2</v>
      </c>
      <c r="BH239" s="8">
        <v>2.1345462260361294E-7</v>
      </c>
      <c r="BI239" s="8">
        <v>2.3050053162258062E-2</v>
      </c>
      <c r="BJ239" s="8">
        <v>1.0804358753154839</v>
      </c>
      <c r="BK239" s="8">
        <v>0.41619707404112904</v>
      </c>
      <c r="BL239" s="8">
        <v>0.30315957432338719</v>
      </c>
    </row>
    <row r="240" spans="1:64" x14ac:dyDescent="0.3">
      <c r="A240" s="7">
        <v>327320</v>
      </c>
      <c r="B240" s="7" t="s">
        <v>323</v>
      </c>
      <c r="C240" s="8">
        <f t="shared" si="54"/>
        <v>0.115579107283</v>
      </c>
      <c r="D240" s="8">
        <f t="shared" si="55"/>
        <v>1.2930796150800001E-2</v>
      </c>
      <c r="E240" s="8">
        <f t="shared" si="56"/>
        <v>7.0030750973800002E-2</v>
      </c>
      <c r="F240" s="8">
        <f t="shared" si="57"/>
        <v>0.18513281869600001</v>
      </c>
      <c r="G240" s="8">
        <f t="shared" si="58"/>
        <v>2.9549755131899998E-2</v>
      </c>
      <c r="H240" s="8">
        <f t="shared" si="59"/>
        <v>8.01875513372E-2</v>
      </c>
      <c r="I240" s="8">
        <f t="shared" si="60"/>
        <v>0.15773912098000001</v>
      </c>
      <c r="J240" s="8">
        <f t="shared" si="61"/>
        <v>1.90326625657E-2</v>
      </c>
      <c r="K240" s="8">
        <f t="shared" si="62"/>
        <v>5.1602730171300001E-2</v>
      </c>
      <c r="L240" s="8">
        <f t="shared" si="63"/>
        <v>0.15991374888500001</v>
      </c>
      <c r="M240" s="8">
        <f t="shared" si="64"/>
        <v>1.93623086686E-2</v>
      </c>
      <c r="N240" s="8">
        <f t="shared" si="65"/>
        <v>0.13706987924</v>
      </c>
      <c r="O240" s="8">
        <f t="shared" si="66"/>
        <v>0.37333818283600001</v>
      </c>
      <c r="P240" s="8">
        <f t="shared" si="67"/>
        <v>3.3057662610899999E-6</v>
      </c>
      <c r="Q240" s="8">
        <f t="shared" si="68"/>
        <v>0.20984471171499999</v>
      </c>
      <c r="R240" s="8">
        <f t="shared" si="69"/>
        <v>1.1985406544099999</v>
      </c>
      <c r="S240" s="8">
        <f t="shared" si="70"/>
        <v>1.2948701251700001</v>
      </c>
      <c r="T240" s="8">
        <f t="shared" si="71"/>
        <v>1.2283745137199999</v>
      </c>
      <c r="W240" s="7" t="s">
        <v>1543</v>
      </c>
      <c r="X240" s="7" t="s">
        <v>323</v>
      </c>
      <c r="Y240" s="8">
        <v>0.115579107283</v>
      </c>
      <c r="Z240" s="8">
        <v>1.2930796150800001E-2</v>
      </c>
      <c r="AA240" s="8">
        <v>7.0030750973800002E-2</v>
      </c>
      <c r="AB240" s="8">
        <v>0.18513281869600001</v>
      </c>
      <c r="AC240" s="8">
        <v>2.9549755131899998E-2</v>
      </c>
      <c r="AD240" s="8">
        <v>8.01875513372E-2</v>
      </c>
      <c r="AE240" s="8">
        <v>0.15773912098000001</v>
      </c>
      <c r="AF240" s="8">
        <v>1.90326625657E-2</v>
      </c>
      <c r="AG240" s="8">
        <v>5.1602730171300001E-2</v>
      </c>
      <c r="AH240" s="8">
        <v>0.15991374888500001</v>
      </c>
      <c r="AI240" s="8">
        <v>1.93623086686E-2</v>
      </c>
      <c r="AJ240" s="8">
        <v>0.13706987924</v>
      </c>
      <c r="AK240" s="8">
        <v>0.37333818283600001</v>
      </c>
      <c r="AL240" s="8">
        <v>3.3057662610899999E-6</v>
      </c>
      <c r="AM240" s="8">
        <v>0.20984471171499999</v>
      </c>
      <c r="AN240" s="8">
        <v>1.1985406544099999</v>
      </c>
      <c r="AO240" s="8">
        <v>1.2948701251700001</v>
      </c>
      <c r="AP240" s="8">
        <v>1.2283745137199999</v>
      </c>
      <c r="AS240" s="7">
        <v>327320</v>
      </c>
      <c r="AT240" s="7" t="s">
        <v>323</v>
      </c>
      <c r="AU240" s="8">
        <v>0.14049017815829676</v>
      </c>
      <c r="AV240" s="8">
        <v>2.9036266409663062E-2</v>
      </c>
      <c r="AW240" s="8">
        <v>0.14063402609559997</v>
      </c>
      <c r="AX240" s="8">
        <v>0.27202968054612098</v>
      </c>
      <c r="AY240" s="8">
        <v>7.1767202801883839E-2</v>
      </c>
      <c r="AZ240" s="8">
        <v>0.24994046117817423</v>
      </c>
      <c r="BA240" s="8">
        <v>0.19128244689750645</v>
      </c>
      <c r="BB240" s="8">
        <v>4.6154720073230654E-2</v>
      </c>
      <c r="BC240" s="8">
        <v>0.17366804971978225</v>
      </c>
      <c r="BD240" s="8">
        <v>0.20536225706205971</v>
      </c>
      <c r="BE240" s="8">
        <v>4.363236056972742E-2</v>
      </c>
      <c r="BF240" s="8">
        <v>0.24507095139230645</v>
      </c>
      <c r="BG240" s="8">
        <v>0.34323026486535479</v>
      </c>
      <c r="BH240" s="8">
        <v>2.6954228016045173E-6</v>
      </c>
      <c r="BI240" s="8">
        <v>0.19292175109282272</v>
      </c>
      <c r="BJ240" s="8">
        <v>1.3101604706635486</v>
      </c>
      <c r="BK240" s="8">
        <v>1.51309218323629</v>
      </c>
      <c r="BL240" s="8">
        <v>1.3304600554006447</v>
      </c>
    </row>
    <row r="241" spans="1:64" x14ac:dyDescent="0.3">
      <c r="A241" s="7">
        <v>327331</v>
      </c>
      <c r="B241" s="7" t="s">
        <v>324</v>
      </c>
      <c r="C241" s="8">
        <f t="shared" si="54"/>
        <v>4.8329279183354848E-2</v>
      </c>
      <c r="D241" s="8">
        <f t="shared" si="55"/>
        <v>1.2271923498648384E-2</v>
      </c>
      <c r="E241" s="8">
        <f t="shared" si="56"/>
        <v>8.126990601696775E-2</v>
      </c>
      <c r="F241" s="8">
        <f t="shared" si="57"/>
        <v>0.13135776026259355</v>
      </c>
      <c r="G241" s="8">
        <f t="shared" si="58"/>
        <v>4.0673699540579027E-2</v>
      </c>
      <c r="H241" s="8">
        <f t="shared" si="59"/>
        <v>0.16611045719746775</v>
      </c>
      <c r="I241" s="8">
        <f t="shared" si="60"/>
        <v>7.4867964441306459E-2</v>
      </c>
      <c r="J241" s="8">
        <f t="shared" si="61"/>
        <v>2.1087121946787097E-2</v>
      </c>
      <c r="K241" s="8">
        <f t="shared" si="62"/>
        <v>9.6146393434824215E-2</v>
      </c>
      <c r="L241" s="8">
        <f t="shared" si="63"/>
        <v>4.9269724259591939E-2</v>
      </c>
      <c r="M241" s="8">
        <f t="shared" si="64"/>
        <v>1.340912924812742E-2</v>
      </c>
      <c r="N241" s="8">
        <f t="shared" si="65"/>
        <v>0.10886183841590322</v>
      </c>
      <c r="O241" s="8">
        <f t="shared" si="66"/>
        <v>0.17727010927325806</v>
      </c>
      <c r="P241" s="8">
        <f t="shared" si="67"/>
        <v>8.1607217079061278E-7</v>
      </c>
      <c r="Q241" s="8">
        <f t="shared" si="68"/>
        <v>7.1519189936806449E-2</v>
      </c>
      <c r="R241" s="8">
        <f t="shared" si="69"/>
        <v>1</v>
      </c>
      <c r="S241" s="8">
        <f t="shared" si="70"/>
        <v>0.69298062667790306</v>
      </c>
      <c r="T241" s="8">
        <f t="shared" si="71"/>
        <v>0.54694018950048406</v>
      </c>
      <c r="W241" s="7" t="s">
        <v>1544</v>
      </c>
      <c r="X241" s="7" t="s">
        <v>324</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1</v>
      </c>
      <c r="AO241" s="8">
        <v>0</v>
      </c>
      <c r="AP241" s="8">
        <v>0</v>
      </c>
      <c r="AS241" s="7">
        <v>327331</v>
      </c>
      <c r="AT241" s="7" t="s">
        <v>324</v>
      </c>
      <c r="AU241" s="8">
        <v>4.8329279183354848E-2</v>
      </c>
      <c r="AV241" s="8">
        <v>1.2271923498648384E-2</v>
      </c>
      <c r="AW241" s="8">
        <v>8.126990601696775E-2</v>
      </c>
      <c r="AX241" s="8">
        <v>0.13135776026259355</v>
      </c>
      <c r="AY241" s="8">
        <v>4.0673699540579027E-2</v>
      </c>
      <c r="AZ241" s="8">
        <v>0.16611045719746775</v>
      </c>
      <c r="BA241" s="8">
        <v>7.4867964441306459E-2</v>
      </c>
      <c r="BB241" s="8">
        <v>2.1087121946787097E-2</v>
      </c>
      <c r="BC241" s="8">
        <v>9.6146393434824215E-2</v>
      </c>
      <c r="BD241" s="8">
        <v>4.9269724259591939E-2</v>
      </c>
      <c r="BE241" s="8">
        <v>1.340912924812742E-2</v>
      </c>
      <c r="BF241" s="8">
        <v>0.10886183841590322</v>
      </c>
      <c r="BG241" s="8">
        <v>0.17727010927325806</v>
      </c>
      <c r="BH241" s="8">
        <v>8.1607217079061278E-7</v>
      </c>
      <c r="BI241" s="8">
        <v>7.1519189936806449E-2</v>
      </c>
      <c r="BJ241" s="8">
        <v>1.1418711086988709</v>
      </c>
      <c r="BK241" s="8">
        <v>0.69298062667790306</v>
      </c>
      <c r="BL241" s="8">
        <v>0.54694018950048406</v>
      </c>
    </row>
    <row r="242" spans="1:64" x14ac:dyDescent="0.3">
      <c r="A242" s="7">
        <v>327332</v>
      </c>
      <c r="B242" s="7" t="s">
        <v>325</v>
      </c>
      <c r="C242" s="8">
        <f t="shared" si="54"/>
        <v>3.4265352116129031E-3</v>
      </c>
      <c r="D242" s="8">
        <f t="shared" si="55"/>
        <v>1.159287325532258E-3</v>
      </c>
      <c r="E242" s="8">
        <f t="shared" si="56"/>
        <v>7.4881278921612908E-3</v>
      </c>
      <c r="F242" s="8">
        <f t="shared" si="57"/>
        <v>7.5846801819032259E-3</v>
      </c>
      <c r="G242" s="8">
        <f t="shared" si="58"/>
        <v>3.3781864604677417E-3</v>
      </c>
      <c r="H242" s="8">
        <f t="shared" si="59"/>
        <v>1.6701548741129033E-2</v>
      </c>
      <c r="I242" s="8">
        <f t="shared" si="60"/>
        <v>5.0642300019354842E-3</v>
      </c>
      <c r="J242" s="8">
        <f t="shared" si="61"/>
        <v>1.9896318088387095E-3</v>
      </c>
      <c r="K242" s="8">
        <f t="shared" si="62"/>
        <v>1.0191774944435484E-2</v>
      </c>
      <c r="L242" s="8">
        <f t="shared" si="63"/>
        <v>3.5973668944838709E-3</v>
      </c>
      <c r="M242" s="8">
        <f t="shared" si="64"/>
        <v>1.3034459765709678E-3</v>
      </c>
      <c r="N242" s="8">
        <f t="shared" si="65"/>
        <v>9.7014348464032254E-3</v>
      </c>
      <c r="O242" s="8">
        <f t="shared" si="66"/>
        <v>8.0279258678548383E-3</v>
      </c>
      <c r="P242" s="8">
        <f t="shared" si="67"/>
        <v>2.6691913176290321E-8</v>
      </c>
      <c r="Q242" s="8">
        <f t="shared" si="68"/>
        <v>3.195302849516129E-3</v>
      </c>
      <c r="R242" s="8">
        <f t="shared" si="69"/>
        <v>1</v>
      </c>
      <c r="S242" s="8">
        <f t="shared" si="70"/>
        <v>4.3793447641451613E-2</v>
      </c>
      <c r="T242" s="8">
        <f t="shared" si="71"/>
        <v>3.3374669013225805E-2</v>
      </c>
      <c r="W242" s="7" t="s">
        <v>1545</v>
      </c>
      <c r="X242" s="7" t="s">
        <v>325</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1</v>
      </c>
      <c r="AO242" s="8">
        <v>0</v>
      </c>
      <c r="AP242" s="8">
        <v>0</v>
      </c>
      <c r="AS242" s="7">
        <v>327332</v>
      </c>
      <c r="AT242" s="7" t="s">
        <v>325</v>
      </c>
      <c r="AU242" s="8">
        <v>3.4265352116129031E-3</v>
      </c>
      <c r="AV242" s="8">
        <v>1.159287325532258E-3</v>
      </c>
      <c r="AW242" s="8">
        <v>7.4881278921612908E-3</v>
      </c>
      <c r="AX242" s="8">
        <v>7.5846801819032259E-3</v>
      </c>
      <c r="AY242" s="8">
        <v>3.3781864604677417E-3</v>
      </c>
      <c r="AZ242" s="8">
        <v>1.6701548741129033E-2</v>
      </c>
      <c r="BA242" s="8">
        <v>5.0642300019354842E-3</v>
      </c>
      <c r="BB242" s="8">
        <v>1.9896318088387095E-3</v>
      </c>
      <c r="BC242" s="8">
        <v>1.0191774944435484E-2</v>
      </c>
      <c r="BD242" s="8">
        <v>3.5973668944838709E-3</v>
      </c>
      <c r="BE242" s="8">
        <v>1.3034459765709678E-3</v>
      </c>
      <c r="BF242" s="8">
        <v>9.7014348464032254E-3</v>
      </c>
      <c r="BG242" s="8">
        <v>8.0279258678548383E-3</v>
      </c>
      <c r="BH242" s="8">
        <v>2.6691913176290321E-8</v>
      </c>
      <c r="BI242" s="8">
        <v>3.195302849516129E-3</v>
      </c>
      <c r="BJ242" s="8">
        <v>1.0120739504293548</v>
      </c>
      <c r="BK242" s="8">
        <v>4.3793447641451613E-2</v>
      </c>
      <c r="BL242" s="8">
        <v>3.3374669013225805E-2</v>
      </c>
    </row>
    <row r="243" spans="1:64" x14ac:dyDescent="0.3">
      <c r="A243" s="7">
        <v>327390</v>
      </c>
      <c r="B243" s="7" t="s">
        <v>326</v>
      </c>
      <c r="C243" s="8">
        <f t="shared" si="54"/>
        <v>7.5419594662677419E-2</v>
      </c>
      <c r="D243" s="8">
        <f t="shared" si="55"/>
        <v>1.7374629877294677E-2</v>
      </c>
      <c r="E243" s="8">
        <f t="shared" si="56"/>
        <v>0.11251616881872584</v>
      </c>
      <c r="F243" s="8">
        <f t="shared" si="57"/>
        <v>0.13517856782830645</v>
      </c>
      <c r="G243" s="8">
        <f t="shared" si="58"/>
        <v>3.4708690904167755E-2</v>
      </c>
      <c r="H243" s="8">
        <f t="shared" si="59"/>
        <v>0.16203854891006447</v>
      </c>
      <c r="I243" s="8">
        <f t="shared" si="60"/>
        <v>9.5531128324980674E-2</v>
      </c>
      <c r="J243" s="8">
        <f t="shared" si="61"/>
        <v>2.327569678391388E-2</v>
      </c>
      <c r="K243" s="8">
        <f t="shared" si="62"/>
        <v>0.11364856351286777</v>
      </c>
      <c r="L243" s="8">
        <f t="shared" si="63"/>
        <v>8.3125172647101606E-2</v>
      </c>
      <c r="M243" s="8">
        <f t="shared" si="64"/>
        <v>1.9810482435682421E-2</v>
      </c>
      <c r="N243" s="8">
        <f t="shared" si="65"/>
        <v>0.15368794338317746</v>
      </c>
      <c r="O243" s="8">
        <f t="shared" si="66"/>
        <v>0.26445353368132263</v>
      </c>
      <c r="P243" s="8">
        <f t="shared" si="67"/>
        <v>1.726238656210048E-6</v>
      </c>
      <c r="Q243" s="8">
        <f t="shared" si="68"/>
        <v>0.13728280853980643</v>
      </c>
      <c r="R243" s="8">
        <f t="shared" si="69"/>
        <v>1</v>
      </c>
      <c r="S243" s="8">
        <f t="shared" si="70"/>
        <v>0.88031290441677412</v>
      </c>
      <c r="T243" s="8">
        <f t="shared" si="71"/>
        <v>0.78084248539532275</v>
      </c>
      <c r="W243" s="7" t="s">
        <v>1546</v>
      </c>
      <c r="X243" s="7" t="s">
        <v>326</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1</v>
      </c>
      <c r="AO243" s="8">
        <v>0</v>
      </c>
      <c r="AP243" s="8">
        <v>0</v>
      </c>
      <c r="AS243" s="7">
        <v>327390</v>
      </c>
      <c r="AT243" s="7" t="s">
        <v>326</v>
      </c>
      <c r="AU243" s="8">
        <v>7.5419594662677419E-2</v>
      </c>
      <c r="AV243" s="8">
        <v>1.7374629877294677E-2</v>
      </c>
      <c r="AW243" s="8">
        <v>0.11251616881872584</v>
      </c>
      <c r="AX243" s="8">
        <v>0.13517856782830645</v>
      </c>
      <c r="AY243" s="8">
        <v>3.4708690904167755E-2</v>
      </c>
      <c r="AZ243" s="8">
        <v>0.16203854891006447</v>
      </c>
      <c r="BA243" s="8">
        <v>9.5531128324980674E-2</v>
      </c>
      <c r="BB243" s="8">
        <v>2.327569678391388E-2</v>
      </c>
      <c r="BC243" s="8">
        <v>0.11364856351286777</v>
      </c>
      <c r="BD243" s="8">
        <v>8.3125172647101606E-2</v>
      </c>
      <c r="BE243" s="8">
        <v>1.9810482435682421E-2</v>
      </c>
      <c r="BF243" s="8">
        <v>0.15368794338317746</v>
      </c>
      <c r="BG243" s="8">
        <v>0.26445353368132263</v>
      </c>
      <c r="BH243" s="8">
        <v>1.726238656210048E-6</v>
      </c>
      <c r="BI243" s="8">
        <v>0.13728280853980643</v>
      </c>
      <c r="BJ243" s="8">
        <v>1.2053103933587095</v>
      </c>
      <c r="BK243" s="8">
        <v>0.88031290441677412</v>
      </c>
      <c r="BL243" s="8">
        <v>0.78084248539532275</v>
      </c>
    </row>
    <row r="244" spans="1:64" x14ac:dyDescent="0.3">
      <c r="A244" s="7">
        <v>327410</v>
      </c>
      <c r="B244" s="7" t="s">
        <v>327</v>
      </c>
      <c r="C244" s="8">
        <f t="shared" si="54"/>
        <v>0</v>
      </c>
      <c r="D244" s="8">
        <f t="shared" si="55"/>
        <v>0</v>
      </c>
      <c r="E244" s="8">
        <f t="shared" si="56"/>
        <v>0</v>
      </c>
      <c r="F244" s="8">
        <f t="shared" si="57"/>
        <v>0</v>
      </c>
      <c r="G244" s="8">
        <f t="shared" si="58"/>
        <v>0</v>
      </c>
      <c r="H244" s="8">
        <f t="shared" si="59"/>
        <v>0</v>
      </c>
      <c r="I244" s="8">
        <f t="shared" si="60"/>
        <v>0</v>
      </c>
      <c r="J244" s="8">
        <f t="shared" si="61"/>
        <v>0</v>
      </c>
      <c r="K244" s="8">
        <f t="shared" si="62"/>
        <v>0</v>
      </c>
      <c r="L244" s="8">
        <f t="shared" si="63"/>
        <v>0</v>
      </c>
      <c r="M244" s="8">
        <f t="shared" si="64"/>
        <v>0</v>
      </c>
      <c r="N244" s="8">
        <f t="shared" si="65"/>
        <v>0</v>
      </c>
      <c r="O244" s="8">
        <f t="shared" si="66"/>
        <v>0</v>
      </c>
      <c r="P244" s="8">
        <f t="shared" si="67"/>
        <v>0</v>
      </c>
      <c r="Q244" s="8">
        <f t="shared" si="68"/>
        <v>0</v>
      </c>
      <c r="R244" s="8">
        <f t="shared" si="69"/>
        <v>1</v>
      </c>
      <c r="S244" s="8">
        <f t="shared" si="70"/>
        <v>0</v>
      </c>
      <c r="T244" s="8">
        <f t="shared" si="71"/>
        <v>0</v>
      </c>
      <c r="W244" s="7" t="s">
        <v>1547</v>
      </c>
      <c r="X244" s="7" t="s">
        <v>327</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1</v>
      </c>
      <c r="AO244" s="8">
        <v>0</v>
      </c>
      <c r="AP244" s="8">
        <v>0</v>
      </c>
      <c r="AS244" s="7">
        <v>327410</v>
      </c>
      <c r="AT244" s="7" t="s">
        <v>327</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1</v>
      </c>
      <c r="BK244" s="8">
        <v>0</v>
      </c>
      <c r="BL244" s="8">
        <v>0</v>
      </c>
    </row>
    <row r="245" spans="1:64" x14ac:dyDescent="0.3">
      <c r="A245" s="7">
        <v>327420</v>
      </c>
      <c r="B245" s="7" t="s">
        <v>328</v>
      </c>
      <c r="C245" s="8">
        <f t="shared" si="54"/>
        <v>4.3414352097756445E-2</v>
      </c>
      <c r="D245" s="8">
        <f t="shared" si="55"/>
        <v>1.0284198777067743E-2</v>
      </c>
      <c r="E245" s="8">
        <f t="shared" si="56"/>
        <v>9.1816193497645179E-2</v>
      </c>
      <c r="F245" s="8">
        <f t="shared" si="57"/>
        <v>0.11321978784503711</v>
      </c>
      <c r="G245" s="8">
        <f t="shared" si="58"/>
        <v>3.9641122917730642E-2</v>
      </c>
      <c r="H245" s="8">
        <f t="shared" si="59"/>
        <v>0.22348485690019351</v>
      </c>
      <c r="I245" s="8">
        <f t="shared" si="60"/>
        <v>7.8047034816903241E-2</v>
      </c>
      <c r="J245" s="8">
        <f t="shared" si="61"/>
        <v>2.4621464408088708E-2</v>
      </c>
      <c r="K245" s="8">
        <f t="shared" si="62"/>
        <v>0.14362986685491938</v>
      </c>
      <c r="L245" s="8">
        <f t="shared" si="63"/>
        <v>4.3404356404375809E-2</v>
      </c>
      <c r="M245" s="8">
        <f t="shared" si="64"/>
        <v>1.0256293508295159E-2</v>
      </c>
      <c r="N245" s="8">
        <f t="shared" si="65"/>
        <v>0.11433269069109676</v>
      </c>
      <c r="O245" s="8">
        <f t="shared" si="66"/>
        <v>0.19528881818883875</v>
      </c>
      <c r="P245" s="8">
        <f t="shared" si="67"/>
        <v>6.6991336449167745E-7</v>
      </c>
      <c r="Q245" s="8">
        <f t="shared" si="68"/>
        <v>4.8548463918225808E-2</v>
      </c>
      <c r="R245" s="8">
        <f t="shared" si="69"/>
        <v>1</v>
      </c>
      <c r="S245" s="8">
        <f t="shared" si="70"/>
        <v>0.73118447734048397</v>
      </c>
      <c r="T245" s="8">
        <f t="shared" si="71"/>
        <v>0.60113707575741926</v>
      </c>
      <c r="W245" s="7" t="s">
        <v>1548</v>
      </c>
      <c r="X245" s="7" t="s">
        <v>328</v>
      </c>
      <c r="Y245" s="8">
        <v>0</v>
      </c>
      <c r="Z245" s="8">
        <v>0</v>
      </c>
      <c r="AA245" s="8">
        <v>0</v>
      </c>
      <c r="AB245" s="8">
        <v>0</v>
      </c>
      <c r="AC245" s="8">
        <v>0</v>
      </c>
      <c r="AD245" s="8">
        <v>0</v>
      </c>
      <c r="AE245" s="8">
        <v>0</v>
      </c>
      <c r="AF245" s="8">
        <v>0</v>
      </c>
      <c r="AG245" s="8">
        <v>0</v>
      </c>
      <c r="AH245" s="8">
        <v>0</v>
      </c>
      <c r="AI245" s="8">
        <v>0</v>
      </c>
      <c r="AJ245" s="8">
        <v>0</v>
      </c>
      <c r="AK245" s="8">
        <v>0</v>
      </c>
      <c r="AL245" s="8">
        <v>0</v>
      </c>
      <c r="AM245" s="8">
        <v>0</v>
      </c>
      <c r="AN245" s="8">
        <v>1</v>
      </c>
      <c r="AO245" s="8">
        <v>0</v>
      </c>
      <c r="AP245" s="8">
        <v>0</v>
      </c>
      <c r="AS245" s="7">
        <v>327420</v>
      </c>
      <c r="AT245" s="7" t="s">
        <v>328</v>
      </c>
      <c r="AU245" s="8">
        <v>4.3414352097756445E-2</v>
      </c>
      <c r="AV245" s="8">
        <v>1.0284198777067743E-2</v>
      </c>
      <c r="AW245" s="8">
        <v>9.1816193497645179E-2</v>
      </c>
      <c r="AX245" s="8">
        <v>0.11321978784503711</v>
      </c>
      <c r="AY245" s="8">
        <v>3.9641122917730642E-2</v>
      </c>
      <c r="AZ245" s="8">
        <v>0.22348485690019351</v>
      </c>
      <c r="BA245" s="8">
        <v>7.8047034816903241E-2</v>
      </c>
      <c r="BB245" s="8">
        <v>2.4621464408088708E-2</v>
      </c>
      <c r="BC245" s="8">
        <v>0.14362986685491938</v>
      </c>
      <c r="BD245" s="8">
        <v>4.3404356404375809E-2</v>
      </c>
      <c r="BE245" s="8">
        <v>1.0256293508295159E-2</v>
      </c>
      <c r="BF245" s="8">
        <v>0.11433269069109676</v>
      </c>
      <c r="BG245" s="8">
        <v>0.19528881818883875</v>
      </c>
      <c r="BH245" s="8">
        <v>6.6991336449167745E-7</v>
      </c>
      <c r="BI245" s="8">
        <v>4.8548463918225808E-2</v>
      </c>
      <c r="BJ245" s="8">
        <v>1.1455147443724194</v>
      </c>
      <c r="BK245" s="8">
        <v>0.73118447734048397</v>
      </c>
      <c r="BL245" s="8">
        <v>0.60113707575741926</v>
      </c>
    </row>
    <row r="246" spans="1:64" x14ac:dyDescent="0.3">
      <c r="A246" s="7">
        <v>327910</v>
      </c>
      <c r="B246" s="7" t="s">
        <v>329</v>
      </c>
      <c r="C246" s="8">
        <f t="shared" si="54"/>
        <v>3.5323116957987101E-2</v>
      </c>
      <c r="D246" s="8">
        <f t="shared" si="55"/>
        <v>8.5522450759322605E-3</v>
      </c>
      <c r="E246" s="8">
        <f t="shared" si="56"/>
        <v>0.13335837279183871</v>
      </c>
      <c r="F246" s="8">
        <f t="shared" si="57"/>
        <v>8.8140222733088691E-2</v>
      </c>
      <c r="G246" s="8">
        <f t="shared" si="58"/>
        <v>2.9592255327964518E-2</v>
      </c>
      <c r="H246" s="8">
        <f t="shared" si="59"/>
        <v>0.27308126645945163</v>
      </c>
      <c r="I246" s="8">
        <f t="shared" si="60"/>
        <v>8.3652817611080635E-2</v>
      </c>
      <c r="J246" s="8">
        <f t="shared" si="61"/>
        <v>2.6185485778401615E-2</v>
      </c>
      <c r="K246" s="8">
        <f t="shared" si="62"/>
        <v>0.26163176561253226</v>
      </c>
      <c r="L246" s="8">
        <f t="shared" si="63"/>
        <v>3.0432541342596771E-2</v>
      </c>
      <c r="M246" s="8">
        <f t="shared" si="64"/>
        <v>6.8188693234611294E-3</v>
      </c>
      <c r="N246" s="8">
        <f t="shared" si="65"/>
        <v>0.13463794646932256</v>
      </c>
      <c r="O246" s="8">
        <f t="shared" si="66"/>
        <v>0.26719398751393542</v>
      </c>
      <c r="P246" s="8">
        <f t="shared" si="67"/>
        <v>9.1355678117208052E-7</v>
      </c>
      <c r="Q246" s="8">
        <f t="shared" si="68"/>
        <v>3.9847296519870942E-2</v>
      </c>
      <c r="R246" s="8">
        <f t="shared" si="69"/>
        <v>1</v>
      </c>
      <c r="S246" s="8">
        <f t="shared" si="70"/>
        <v>0.77791051871387118</v>
      </c>
      <c r="T246" s="8">
        <f t="shared" si="71"/>
        <v>0.75856684319516132</v>
      </c>
      <c r="W246" s="7" t="s">
        <v>1549</v>
      </c>
      <c r="X246" s="7" t="s">
        <v>329</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1</v>
      </c>
      <c r="AO246" s="8">
        <v>0</v>
      </c>
      <c r="AP246" s="8">
        <v>0</v>
      </c>
      <c r="AS246" s="7">
        <v>327910</v>
      </c>
      <c r="AT246" s="7" t="s">
        <v>329</v>
      </c>
      <c r="AU246" s="8">
        <v>3.5323116957987101E-2</v>
      </c>
      <c r="AV246" s="8">
        <v>8.5522450759322605E-3</v>
      </c>
      <c r="AW246" s="8">
        <v>0.13335837279183871</v>
      </c>
      <c r="AX246" s="8">
        <v>8.8140222733088691E-2</v>
      </c>
      <c r="AY246" s="8">
        <v>2.9592255327964518E-2</v>
      </c>
      <c r="AZ246" s="8">
        <v>0.27308126645945163</v>
      </c>
      <c r="BA246" s="8">
        <v>8.3652817611080635E-2</v>
      </c>
      <c r="BB246" s="8">
        <v>2.6185485778401615E-2</v>
      </c>
      <c r="BC246" s="8">
        <v>0.26163176561253226</v>
      </c>
      <c r="BD246" s="8">
        <v>3.0432541342596771E-2</v>
      </c>
      <c r="BE246" s="8">
        <v>6.8188693234611294E-3</v>
      </c>
      <c r="BF246" s="8">
        <v>0.13463794646932256</v>
      </c>
      <c r="BG246" s="8">
        <v>0.26719398751393542</v>
      </c>
      <c r="BH246" s="8">
        <v>9.1355678117208052E-7</v>
      </c>
      <c r="BI246" s="8">
        <v>3.9847296519870942E-2</v>
      </c>
      <c r="BJ246" s="8">
        <v>1.1772337348256452</v>
      </c>
      <c r="BK246" s="8">
        <v>0.77791051871387118</v>
      </c>
      <c r="BL246" s="8">
        <v>0.75856684319516132</v>
      </c>
    </row>
    <row r="247" spans="1:64" x14ac:dyDescent="0.3">
      <c r="A247" s="7">
        <v>327991</v>
      </c>
      <c r="B247" s="7" t="s">
        <v>330</v>
      </c>
      <c r="C247" s="8">
        <f t="shared" si="54"/>
        <v>8.2149809788299999E-2</v>
      </c>
      <c r="D247" s="8">
        <f t="shared" si="55"/>
        <v>1.11474551811E-2</v>
      </c>
      <c r="E247" s="8">
        <f t="shared" si="56"/>
        <v>9.6149942682600006E-2</v>
      </c>
      <c r="F247" s="8">
        <f t="shared" si="57"/>
        <v>4.7780488462699999E-2</v>
      </c>
      <c r="G247" s="8">
        <f t="shared" si="58"/>
        <v>7.29865100036E-3</v>
      </c>
      <c r="H247" s="8">
        <f t="shared" si="59"/>
        <v>3.4514140889599997E-2</v>
      </c>
      <c r="I247" s="8">
        <f t="shared" si="60"/>
        <v>8.7209218736100005E-2</v>
      </c>
      <c r="J247" s="8">
        <f t="shared" si="61"/>
        <v>1.1647766418299999E-2</v>
      </c>
      <c r="K247" s="8">
        <f t="shared" si="62"/>
        <v>5.1610361639199999E-2</v>
      </c>
      <c r="L247" s="8">
        <f t="shared" si="63"/>
        <v>8.2611741160599994E-2</v>
      </c>
      <c r="M247" s="8">
        <f t="shared" si="64"/>
        <v>1.1287142391199999E-2</v>
      </c>
      <c r="N247" s="8">
        <f t="shared" si="65"/>
        <v>0.135309426851</v>
      </c>
      <c r="O247" s="8">
        <f t="shared" si="66"/>
        <v>0.52020684792000005</v>
      </c>
      <c r="P247" s="8">
        <f t="shared" si="67"/>
        <v>1.07866204734E-5</v>
      </c>
      <c r="Q247" s="8">
        <f t="shared" si="68"/>
        <v>0.28835389665599997</v>
      </c>
      <c r="R247" s="8">
        <f t="shared" si="69"/>
        <v>1.18944720765</v>
      </c>
      <c r="S247" s="8">
        <f t="shared" si="70"/>
        <v>1.0895932803499999</v>
      </c>
      <c r="T247" s="8">
        <f t="shared" si="71"/>
        <v>1.15046734679</v>
      </c>
      <c r="W247" s="7" t="s">
        <v>1550</v>
      </c>
      <c r="X247" s="7" t="s">
        <v>330</v>
      </c>
      <c r="Y247" s="8">
        <v>8.2149809788299999E-2</v>
      </c>
      <c r="Z247" s="8">
        <v>1.11474551811E-2</v>
      </c>
      <c r="AA247" s="8">
        <v>9.6149942682600006E-2</v>
      </c>
      <c r="AB247" s="8">
        <v>4.7780488462699999E-2</v>
      </c>
      <c r="AC247" s="8">
        <v>7.29865100036E-3</v>
      </c>
      <c r="AD247" s="8">
        <v>3.4514140889599997E-2</v>
      </c>
      <c r="AE247" s="8">
        <v>8.7209218736100005E-2</v>
      </c>
      <c r="AF247" s="8">
        <v>1.1647766418299999E-2</v>
      </c>
      <c r="AG247" s="8">
        <v>5.1610361639199999E-2</v>
      </c>
      <c r="AH247" s="8">
        <v>8.2611741160599994E-2</v>
      </c>
      <c r="AI247" s="8">
        <v>1.1287142391199999E-2</v>
      </c>
      <c r="AJ247" s="8">
        <v>0.135309426851</v>
      </c>
      <c r="AK247" s="8">
        <v>0.52020684792000005</v>
      </c>
      <c r="AL247" s="8">
        <v>1.07866204734E-5</v>
      </c>
      <c r="AM247" s="8">
        <v>0.28835389665599997</v>
      </c>
      <c r="AN247" s="8">
        <v>1.18944720765</v>
      </c>
      <c r="AO247" s="8">
        <v>1.0895932803499999</v>
      </c>
      <c r="AP247" s="8">
        <v>1.15046734679</v>
      </c>
      <c r="AS247" s="7">
        <v>327991</v>
      </c>
      <c r="AT247" s="7" t="s">
        <v>330</v>
      </c>
      <c r="AU247" s="8">
        <v>9.7112097182559698E-2</v>
      </c>
      <c r="AV247" s="8">
        <v>2.2596996856131608E-2</v>
      </c>
      <c r="AW247" s="8">
        <v>0.15322581135427901</v>
      </c>
      <c r="AX247" s="8">
        <v>9.264481838093383E-2</v>
      </c>
      <c r="AY247" s="8">
        <v>2.5208411812113071E-2</v>
      </c>
      <c r="AZ247" s="8">
        <v>0.12156919543419194</v>
      </c>
      <c r="BA247" s="8">
        <v>0.10533652746466128</v>
      </c>
      <c r="BB247" s="8">
        <v>2.6641282297490479E-2</v>
      </c>
      <c r="BC247" s="8">
        <v>0.13545379523077425</v>
      </c>
      <c r="BD247" s="8">
        <v>0.10203628443295321</v>
      </c>
      <c r="BE247" s="8">
        <v>2.3864177128901615E-2</v>
      </c>
      <c r="BF247" s="8">
        <v>0.19330207314769352</v>
      </c>
      <c r="BG247" s="8">
        <v>0.40274078548645204</v>
      </c>
      <c r="BH247" s="8">
        <v>5.3722288398095154E-6</v>
      </c>
      <c r="BI247" s="8">
        <v>0.22324172644335483</v>
      </c>
      <c r="BJ247" s="8">
        <v>1.2729349053929031</v>
      </c>
      <c r="BK247" s="8">
        <v>1.0136159740146777</v>
      </c>
      <c r="BL247" s="8">
        <v>1.0416251533801613</v>
      </c>
    </row>
    <row r="248" spans="1:64" x14ac:dyDescent="0.3">
      <c r="A248" s="7">
        <v>327992</v>
      </c>
      <c r="B248" s="7" t="s">
        <v>331</v>
      </c>
      <c r="C248" s="8">
        <f t="shared" si="54"/>
        <v>1.4911998979372582E-2</v>
      </c>
      <c r="D248" s="8">
        <f t="shared" si="55"/>
        <v>4.0593510635903223E-3</v>
      </c>
      <c r="E248" s="8">
        <f t="shared" si="56"/>
        <v>3.5567650875967742E-2</v>
      </c>
      <c r="F248" s="8">
        <f t="shared" si="57"/>
        <v>2.3159029020817744E-2</v>
      </c>
      <c r="G248" s="8">
        <f t="shared" si="58"/>
        <v>7.729873930907097E-3</v>
      </c>
      <c r="H248" s="8">
        <f t="shared" si="59"/>
        <v>4.133852155163871E-2</v>
      </c>
      <c r="I248" s="8">
        <f t="shared" si="60"/>
        <v>2.7738926305887097E-2</v>
      </c>
      <c r="J248" s="8">
        <f t="shared" si="61"/>
        <v>9.2736840901693554E-3</v>
      </c>
      <c r="K248" s="8">
        <f t="shared" si="62"/>
        <v>5.5680921789548386E-2</v>
      </c>
      <c r="L248" s="8">
        <f t="shared" si="63"/>
        <v>1.4103233271364517E-2</v>
      </c>
      <c r="M248" s="8">
        <f t="shared" si="64"/>
        <v>3.814734560908065E-3</v>
      </c>
      <c r="N248" s="8">
        <f t="shared" si="65"/>
        <v>4.0742668231629031E-2</v>
      </c>
      <c r="O248" s="8">
        <f t="shared" si="66"/>
        <v>6.6849953663612918E-2</v>
      </c>
      <c r="P248" s="8">
        <f t="shared" si="67"/>
        <v>7.3589083170451616E-7</v>
      </c>
      <c r="Q248" s="8">
        <f t="shared" si="68"/>
        <v>1.6482191303967744E-2</v>
      </c>
      <c r="R248" s="8">
        <f t="shared" si="69"/>
        <v>1</v>
      </c>
      <c r="S248" s="8">
        <f t="shared" si="70"/>
        <v>0.18513065030983875</v>
      </c>
      <c r="T248" s="8">
        <f t="shared" si="71"/>
        <v>0.2055967579919355</v>
      </c>
      <c r="W248" s="7" t="s">
        <v>1551</v>
      </c>
      <c r="X248" s="7" t="s">
        <v>331</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1</v>
      </c>
      <c r="AO248" s="8">
        <v>0</v>
      </c>
      <c r="AP248" s="8">
        <v>0</v>
      </c>
      <c r="AS248" s="7">
        <v>327992</v>
      </c>
      <c r="AT248" s="7" t="s">
        <v>331</v>
      </c>
      <c r="AU248" s="8">
        <v>1.4911998979372582E-2</v>
      </c>
      <c r="AV248" s="8">
        <v>4.0593510635903223E-3</v>
      </c>
      <c r="AW248" s="8">
        <v>3.5567650875967742E-2</v>
      </c>
      <c r="AX248" s="8">
        <v>2.3159029020817744E-2</v>
      </c>
      <c r="AY248" s="8">
        <v>7.729873930907097E-3</v>
      </c>
      <c r="AZ248" s="8">
        <v>4.133852155163871E-2</v>
      </c>
      <c r="BA248" s="8">
        <v>2.7738926305887097E-2</v>
      </c>
      <c r="BB248" s="8">
        <v>9.2736840901693554E-3</v>
      </c>
      <c r="BC248" s="8">
        <v>5.5680921789548386E-2</v>
      </c>
      <c r="BD248" s="8">
        <v>1.4103233271364517E-2</v>
      </c>
      <c r="BE248" s="8">
        <v>3.814734560908065E-3</v>
      </c>
      <c r="BF248" s="8">
        <v>4.0742668231629031E-2</v>
      </c>
      <c r="BG248" s="8">
        <v>6.6849953663612918E-2</v>
      </c>
      <c r="BH248" s="8">
        <v>7.3589083170451616E-7</v>
      </c>
      <c r="BI248" s="8">
        <v>1.6482191303967744E-2</v>
      </c>
      <c r="BJ248" s="8">
        <v>1.0545390009190325</v>
      </c>
      <c r="BK248" s="8">
        <v>0.18513065030983875</v>
      </c>
      <c r="BL248" s="8">
        <v>0.2055967579919355</v>
      </c>
    </row>
    <row r="249" spans="1:64" x14ac:dyDescent="0.3">
      <c r="A249" s="7">
        <v>327993</v>
      </c>
      <c r="B249" s="7" t="s">
        <v>332</v>
      </c>
      <c r="C249" s="8">
        <f t="shared" si="54"/>
        <v>2.8110992509341931E-2</v>
      </c>
      <c r="D249" s="8">
        <f t="shared" si="55"/>
        <v>7.1398823162951621E-3</v>
      </c>
      <c r="E249" s="8">
        <f t="shared" si="56"/>
        <v>6.5913081263112891E-2</v>
      </c>
      <c r="F249" s="8">
        <f t="shared" si="57"/>
        <v>3.3237081673441936E-2</v>
      </c>
      <c r="G249" s="8">
        <f t="shared" si="58"/>
        <v>1.0914798603758224E-2</v>
      </c>
      <c r="H249" s="8">
        <f t="shared" si="59"/>
        <v>7.3046101012767747E-2</v>
      </c>
      <c r="I249" s="8">
        <f t="shared" si="60"/>
        <v>4.1352003368048382E-2</v>
      </c>
      <c r="J249" s="8">
        <f t="shared" si="61"/>
        <v>1.2750243378143549E-2</v>
      </c>
      <c r="K249" s="8">
        <f t="shared" si="62"/>
        <v>8.4405965287048371E-2</v>
      </c>
      <c r="L249" s="8">
        <f t="shared" si="63"/>
        <v>2.7909816140164516E-2</v>
      </c>
      <c r="M249" s="8">
        <f t="shared" si="64"/>
        <v>7.1351421130225806E-3</v>
      </c>
      <c r="N249" s="8">
        <f t="shared" si="65"/>
        <v>7.9290297260193557E-2</v>
      </c>
      <c r="O249" s="8">
        <f t="shared" si="66"/>
        <v>0.12543799042058063</v>
      </c>
      <c r="P249" s="8">
        <f t="shared" si="67"/>
        <v>1.6319430629009677E-6</v>
      </c>
      <c r="Q249" s="8">
        <f t="shared" si="68"/>
        <v>4.2232014992548375E-2</v>
      </c>
      <c r="R249" s="8">
        <f t="shared" si="69"/>
        <v>1</v>
      </c>
      <c r="S249" s="8">
        <f t="shared" si="70"/>
        <v>0.34300443290290317</v>
      </c>
      <c r="T249" s="8">
        <f t="shared" si="71"/>
        <v>0.36431466364645165</v>
      </c>
      <c r="W249" s="7" t="s">
        <v>1552</v>
      </c>
      <c r="X249" s="7" t="s">
        <v>332</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1</v>
      </c>
      <c r="AO249" s="8">
        <v>0</v>
      </c>
      <c r="AP249" s="8">
        <v>0</v>
      </c>
      <c r="AS249" s="7">
        <v>327993</v>
      </c>
      <c r="AT249" s="7" t="s">
        <v>332</v>
      </c>
      <c r="AU249" s="8">
        <v>2.8110992509341931E-2</v>
      </c>
      <c r="AV249" s="8">
        <v>7.1398823162951621E-3</v>
      </c>
      <c r="AW249" s="8">
        <v>6.5913081263112891E-2</v>
      </c>
      <c r="AX249" s="8">
        <v>3.3237081673441936E-2</v>
      </c>
      <c r="AY249" s="8">
        <v>1.0914798603758224E-2</v>
      </c>
      <c r="AZ249" s="8">
        <v>7.3046101012767747E-2</v>
      </c>
      <c r="BA249" s="8">
        <v>4.1352003368048382E-2</v>
      </c>
      <c r="BB249" s="8">
        <v>1.2750243378143549E-2</v>
      </c>
      <c r="BC249" s="8">
        <v>8.4405965287048371E-2</v>
      </c>
      <c r="BD249" s="8">
        <v>2.7909816140164516E-2</v>
      </c>
      <c r="BE249" s="8">
        <v>7.1351421130225806E-3</v>
      </c>
      <c r="BF249" s="8">
        <v>7.9290297260193557E-2</v>
      </c>
      <c r="BG249" s="8">
        <v>0.12543799042058063</v>
      </c>
      <c r="BH249" s="8">
        <v>1.6319430629009677E-6</v>
      </c>
      <c r="BI249" s="8">
        <v>4.2232014992548375E-2</v>
      </c>
      <c r="BJ249" s="8">
        <v>1.1011639560888709</v>
      </c>
      <c r="BK249" s="8">
        <v>0.34300443290290317</v>
      </c>
      <c r="BL249" s="8">
        <v>0.36431466364645165</v>
      </c>
    </row>
    <row r="250" spans="1:64" x14ac:dyDescent="0.3">
      <c r="A250" s="7">
        <v>327999</v>
      </c>
      <c r="B250" s="7" t="s">
        <v>333</v>
      </c>
      <c r="C250" s="8">
        <f t="shared" si="54"/>
        <v>5.0499127139309673E-2</v>
      </c>
      <c r="D250" s="8">
        <f t="shared" si="55"/>
        <v>1.275532978229032E-2</v>
      </c>
      <c r="E250" s="8">
        <f t="shared" si="56"/>
        <v>9.7044148795774193E-2</v>
      </c>
      <c r="F250" s="8">
        <f t="shared" si="57"/>
        <v>0.1121695999041</v>
      </c>
      <c r="G250" s="8">
        <f t="shared" si="58"/>
        <v>4.2081789797064513E-2</v>
      </c>
      <c r="H250" s="8">
        <f t="shared" si="59"/>
        <v>0.22785000022780164</v>
      </c>
      <c r="I250" s="8">
        <f t="shared" si="60"/>
        <v>8.5597835346225823E-2</v>
      </c>
      <c r="J250" s="8">
        <f t="shared" si="61"/>
        <v>2.8236985282977422E-2</v>
      </c>
      <c r="K250" s="8">
        <f t="shared" si="62"/>
        <v>0.15418165893467742</v>
      </c>
      <c r="L250" s="8">
        <f t="shared" si="63"/>
        <v>4.7938154547630646E-2</v>
      </c>
      <c r="M250" s="8">
        <f t="shared" si="64"/>
        <v>1.2136911769508063E-2</v>
      </c>
      <c r="N250" s="8">
        <f t="shared" si="65"/>
        <v>0.11364208450633871</v>
      </c>
      <c r="O250" s="8">
        <f t="shared" si="66"/>
        <v>0.18704539411967738</v>
      </c>
      <c r="P250" s="8">
        <f t="shared" si="67"/>
        <v>6.8599683615245157E-7</v>
      </c>
      <c r="Q250" s="8">
        <f t="shared" si="68"/>
        <v>4.5471667995483876E-2</v>
      </c>
      <c r="R250" s="8">
        <f t="shared" si="69"/>
        <v>1</v>
      </c>
      <c r="S250" s="8">
        <f t="shared" si="70"/>
        <v>0.70468203509048388</v>
      </c>
      <c r="T250" s="8">
        <f t="shared" si="71"/>
        <v>0.59059712472483861</v>
      </c>
      <c r="W250" s="7" t="s">
        <v>1553</v>
      </c>
      <c r="X250" s="7" t="s">
        <v>333</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1</v>
      </c>
      <c r="AO250" s="8">
        <v>0</v>
      </c>
      <c r="AP250" s="8">
        <v>0</v>
      </c>
      <c r="AS250" s="7">
        <v>327999</v>
      </c>
      <c r="AT250" s="7" t="s">
        <v>333</v>
      </c>
      <c r="AU250" s="8">
        <v>5.0499127139309673E-2</v>
      </c>
      <c r="AV250" s="8">
        <v>1.275532978229032E-2</v>
      </c>
      <c r="AW250" s="8">
        <v>9.7044148795774193E-2</v>
      </c>
      <c r="AX250" s="8">
        <v>0.1121695999041</v>
      </c>
      <c r="AY250" s="8">
        <v>4.2081789797064513E-2</v>
      </c>
      <c r="AZ250" s="8">
        <v>0.22785000022780164</v>
      </c>
      <c r="BA250" s="8">
        <v>8.5597835346225823E-2</v>
      </c>
      <c r="BB250" s="8">
        <v>2.8236985282977422E-2</v>
      </c>
      <c r="BC250" s="8">
        <v>0.15418165893467742</v>
      </c>
      <c r="BD250" s="8">
        <v>4.7938154547630646E-2</v>
      </c>
      <c r="BE250" s="8">
        <v>1.2136911769508063E-2</v>
      </c>
      <c r="BF250" s="8">
        <v>0.11364208450633871</v>
      </c>
      <c r="BG250" s="8">
        <v>0.18704539411967738</v>
      </c>
      <c r="BH250" s="8">
        <v>6.8599683615245157E-7</v>
      </c>
      <c r="BI250" s="8">
        <v>4.5471667995483876E-2</v>
      </c>
      <c r="BJ250" s="8">
        <v>1.1602986057175806</v>
      </c>
      <c r="BK250" s="8">
        <v>0.70468203509048388</v>
      </c>
      <c r="BL250" s="8">
        <v>0.59059712472483861</v>
      </c>
    </row>
    <row r="251" spans="1:64" x14ac:dyDescent="0.3">
      <c r="A251" s="7">
        <v>331110</v>
      </c>
      <c r="B251" s="7" t="s">
        <v>334</v>
      </c>
      <c r="C251" s="8">
        <f t="shared" si="54"/>
        <v>5.4876129122169354E-2</v>
      </c>
      <c r="D251" s="8">
        <f t="shared" si="55"/>
        <v>1.3363588718026453E-2</v>
      </c>
      <c r="E251" s="8">
        <f t="shared" si="56"/>
        <v>6.1740035487370969E-2</v>
      </c>
      <c r="F251" s="8">
        <f t="shared" si="57"/>
        <v>0.15786928747754836</v>
      </c>
      <c r="G251" s="8">
        <f t="shared" si="58"/>
        <v>6.0410018022998412E-2</v>
      </c>
      <c r="H251" s="8">
        <f t="shared" si="59"/>
        <v>0.17617572783040647</v>
      </c>
      <c r="I251" s="8">
        <f t="shared" si="60"/>
        <v>0.22313563747388712</v>
      </c>
      <c r="J251" s="8">
        <f t="shared" si="61"/>
        <v>7.2236607097425812E-2</v>
      </c>
      <c r="K251" s="8">
        <f t="shared" si="62"/>
        <v>0.22817038478909676</v>
      </c>
      <c r="L251" s="8">
        <f t="shared" si="63"/>
        <v>0.11980107912514519</v>
      </c>
      <c r="M251" s="8">
        <f t="shared" si="64"/>
        <v>3.0794924560219355E-2</v>
      </c>
      <c r="N251" s="8">
        <f t="shared" si="65"/>
        <v>0.16875233417669352</v>
      </c>
      <c r="O251" s="8">
        <f t="shared" si="66"/>
        <v>0.10962597213309673</v>
      </c>
      <c r="P251" s="8">
        <f t="shared" si="67"/>
        <v>8.3400834200687088E-7</v>
      </c>
      <c r="Q251" s="8">
        <f t="shared" si="68"/>
        <v>2.9279223900793558E-2</v>
      </c>
      <c r="R251" s="8">
        <f t="shared" si="69"/>
        <v>1</v>
      </c>
      <c r="S251" s="8">
        <f t="shared" si="70"/>
        <v>0.84606793655661272</v>
      </c>
      <c r="T251" s="8">
        <f t="shared" si="71"/>
        <v>0.97515553258612908</v>
      </c>
      <c r="W251" s="7" t="s">
        <v>1554</v>
      </c>
      <c r="X251" s="7" t="s">
        <v>334</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1</v>
      </c>
      <c r="AO251" s="8">
        <v>0</v>
      </c>
      <c r="AP251" s="8">
        <v>0</v>
      </c>
      <c r="AS251" s="7">
        <v>331110</v>
      </c>
      <c r="AT251" s="7" t="s">
        <v>334</v>
      </c>
      <c r="AU251" s="8">
        <v>5.4876129122169354E-2</v>
      </c>
      <c r="AV251" s="8">
        <v>1.3363588718026453E-2</v>
      </c>
      <c r="AW251" s="8">
        <v>6.1740035487370969E-2</v>
      </c>
      <c r="AX251" s="8">
        <v>0.15786928747754836</v>
      </c>
      <c r="AY251" s="8">
        <v>6.0410018022998412E-2</v>
      </c>
      <c r="AZ251" s="8">
        <v>0.17617572783040647</v>
      </c>
      <c r="BA251" s="8">
        <v>0.22313563747388712</v>
      </c>
      <c r="BB251" s="8">
        <v>7.2236607097425812E-2</v>
      </c>
      <c r="BC251" s="8">
        <v>0.22817038478909676</v>
      </c>
      <c r="BD251" s="8">
        <v>0.11980107912514519</v>
      </c>
      <c r="BE251" s="8">
        <v>3.0794924560219355E-2</v>
      </c>
      <c r="BF251" s="8">
        <v>0.16875233417669352</v>
      </c>
      <c r="BG251" s="8">
        <v>0.10962597213309673</v>
      </c>
      <c r="BH251" s="8">
        <v>8.3400834200687088E-7</v>
      </c>
      <c r="BI251" s="8">
        <v>2.9279223900793558E-2</v>
      </c>
      <c r="BJ251" s="8">
        <v>1.129979753327258</v>
      </c>
      <c r="BK251" s="8">
        <v>0.84606793655661272</v>
      </c>
      <c r="BL251" s="8">
        <v>0.97515553258612908</v>
      </c>
    </row>
    <row r="252" spans="1:64" x14ac:dyDescent="0.3">
      <c r="A252" s="7">
        <v>331210</v>
      </c>
      <c r="B252" s="7" t="s">
        <v>335</v>
      </c>
      <c r="C252" s="8">
        <f t="shared" si="54"/>
        <v>5.7488891048799999E-2</v>
      </c>
      <c r="D252" s="8">
        <f t="shared" si="55"/>
        <v>6.1717710960099998E-3</v>
      </c>
      <c r="E252" s="8">
        <f t="shared" si="56"/>
        <v>6.5172769101999997E-2</v>
      </c>
      <c r="F252" s="8">
        <f t="shared" si="57"/>
        <v>0.15636609197699999</v>
      </c>
      <c r="G252" s="8">
        <f t="shared" si="58"/>
        <v>2.43747363944E-2</v>
      </c>
      <c r="H252" s="8">
        <f t="shared" si="59"/>
        <v>0.120271394795</v>
      </c>
      <c r="I252" s="8">
        <f t="shared" si="60"/>
        <v>8.66335702978E-2</v>
      </c>
      <c r="J252" s="8">
        <f t="shared" si="61"/>
        <v>1.0869278135799999E-2</v>
      </c>
      <c r="K252" s="8">
        <f t="shared" si="62"/>
        <v>5.2741261704400001E-2</v>
      </c>
      <c r="L252" s="8">
        <f t="shared" si="63"/>
        <v>8.0273486364599994E-2</v>
      </c>
      <c r="M252" s="8">
        <f t="shared" si="64"/>
        <v>9.5838942475200001E-3</v>
      </c>
      <c r="N252" s="8">
        <f t="shared" si="65"/>
        <v>0.140257450024</v>
      </c>
      <c r="O252" s="8">
        <f t="shared" si="66"/>
        <v>0.34531052988200001</v>
      </c>
      <c r="P252" s="8">
        <f t="shared" si="67"/>
        <v>1.8605267976800001E-6</v>
      </c>
      <c r="Q252" s="8">
        <f t="shared" si="68"/>
        <v>0.17330470113900001</v>
      </c>
      <c r="R252" s="8">
        <f t="shared" si="69"/>
        <v>1.1288334312499999</v>
      </c>
      <c r="S252" s="8">
        <f t="shared" si="70"/>
        <v>1.3010122231700001</v>
      </c>
      <c r="T252" s="8">
        <f t="shared" si="71"/>
        <v>1.1502441101400001</v>
      </c>
      <c r="W252" s="7" t="s">
        <v>1555</v>
      </c>
      <c r="X252" s="7" t="s">
        <v>335</v>
      </c>
      <c r="Y252" s="8">
        <v>5.7488891048799999E-2</v>
      </c>
      <c r="Z252" s="8">
        <v>6.1717710960099998E-3</v>
      </c>
      <c r="AA252" s="8">
        <v>6.5172769101999997E-2</v>
      </c>
      <c r="AB252" s="8">
        <v>0.15636609197699999</v>
      </c>
      <c r="AC252" s="8">
        <v>2.43747363944E-2</v>
      </c>
      <c r="AD252" s="8">
        <v>0.120271394795</v>
      </c>
      <c r="AE252" s="8">
        <v>8.66335702978E-2</v>
      </c>
      <c r="AF252" s="8">
        <v>1.0869278135799999E-2</v>
      </c>
      <c r="AG252" s="8">
        <v>5.2741261704400001E-2</v>
      </c>
      <c r="AH252" s="8">
        <v>8.0273486364599994E-2</v>
      </c>
      <c r="AI252" s="8">
        <v>9.5838942475200001E-3</v>
      </c>
      <c r="AJ252" s="8">
        <v>0.140257450024</v>
      </c>
      <c r="AK252" s="8">
        <v>0.34531052988200001</v>
      </c>
      <c r="AL252" s="8">
        <v>1.8605267976800001E-6</v>
      </c>
      <c r="AM252" s="8">
        <v>0.17330470113900001</v>
      </c>
      <c r="AN252" s="8">
        <v>1.1288334312499999</v>
      </c>
      <c r="AO252" s="8">
        <v>1.3010122231700001</v>
      </c>
      <c r="AP252" s="8">
        <v>1.1502441101400001</v>
      </c>
      <c r="AS252" s="7">
        <v>331210</v>
      </c>
      <c r="AT252" s="7" t="s">
        <v>335</v>
      </c>
      <c r="AU252" s="8">
        <v>1.5739140385485482E-2</v>
      </c>
      <c r="AV252" s="8">
        <v>3.9478222992058061E-3</v>
      </c>
      <c r="AW252" s="8">
        <v>2.5602746487758066E-2</v>
      </c>
      <c r="AX252" s="8">
        <v>2.3545400842561289E-2</v>
      </c>
      <c r="AY252" s="8">
        <v>8.2424532901483882E-3</v>
      </c>
      <c r="AZ252" s="8">
        <v>4.0819879959403234E-2</v>
      </c>
      <c r="BA252" s="8">
        <v>2.4831913067808065E-2</v>
      </c>
      <c r="BB252" s="8">
        <v>7.8389038663758074E-3</v>
      </c>
      <c r="BC252" s="8">
        <v>3.9113683504490328E-2</v>
      </c>
      <c r="BD252" s="8">
        <v>2.3537009959467742E-2</v>
      </c>
      <c r="BE252" s="8">
        <v>6.3518322148438701E-3</v>
      </c>
      <c r="BF252" s="8">
        <v>4.7851891314193554E-2</v>
      </c>
      <c r="BG252" s="8">
        <v>5.5695246755161291E-2</v>
      </c>
      <c r="BH252" s="8">
        <v>4.8348090601032267E-7</v>
      </c>
      <c r="BI252" s="8">
        <v>2.7952371151451622E-2</v>
      </c>
      <c r="BJ252" s="8">
        <v>1.0452897091722582</v>
      </c>
      <c r="BK252" s="8">
        <v>0.23389805667290325</v>
      </c>
      <c r="BL252" s="8">
        <v>0.23307482301935487</v>
      </c>
    </row>
    <row r="253" spans="1:64" x14ac:dyDescent="0.3">
      <c r="A253" s="7">
        <v>331221</v>
      </c>
      <c r="B253" s="7" t="s">
        <v>336</v>
      </c>
      <c r="C253" s="8">
        <f t="shared" si="54"/>
        <v>1.9726541263637102E-2</v>
      </c>
      <c r="D253" s="8">
        <f t="shared" si="55"/>
        <v>4.9464663246466135E-3</v>
      </c>
      <c r="E253" s="8">
        <f t="shared" si="56"/>
        <v>3.34864055541629E-2</v>
      </c>
      <c r="F253" s="8">
        <f t="shared" si="57"/>
        <v>3.1127447769095158E-2</v>
      </c>
      <c r="G253" s="8">
        <f t="shared" si="58"/>
        <v>1.0962814665146774E-2</v>
      </c>
      <c r="H253" s="8">
        <f t="shared" si="59"/>
        <v>5.610756701158065E-2</v>
      </c>
      <c r="I253" s="8">
        <f t="shared" si="60"/>
        <v>3.1287673727441935E-2</v>
      </c>
      <c r="J253" s="8">
        <f t="shared" si="61"/>
        <v>9.8550946338790326E-3</v>
      </c>
      <c r="K253" s="8">
        <f t="shared" si="62"/>
        <v>5.0852869046258062E-2</v>
      </c>
      <c r="L253" s="8">
        <f t="shared" si="63"/>
        <v>2.9721044039287096E-2</v>
      </c>
      <c r="M253" s="8">
        <f t="shared" si="64"/>
        <v>7.9294344633258074E-3</v>
      </c>
      <c r="N253" s="8">
        <f t="shared" si="65"/>
        <v>6.3080257371387102E-2</v>
      </c>
      <c r="O253" s="8">
        <f t="shared" si="66"/>
        <v>6.6722579525806472E-2</v>
      </c>
      <c r="P253" s="8">
        <f t="shared" si="67"/>
        <v>9.4856552855935473E-7</v>
      </c>
      <c r="Q253" s="8">
        <f t="shared" si="68"/>
        <v>3.3802839789677415E-2</v>
      </c>
      <c r="R253" s="8">
        <f t="shared" si="69"/>
        <v>1</v>
      </c>
      <c r="S253" s="8">
        <f t="shared" si="70"/>
        <v>0.29174621654241933</v>
      </c>
      <c r="T253" s="8">
        <f t="shared" si="71"/>
        <v>0.28554402450435484</v>
      </c>
      <c r="W253" s="7" t="s">
        <v>1556</v>
      </c>
      <c r="X253" s="7" t="s">
        <v>336</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1</v>
      </c>
      <c r="AO253" s="8">
        <v>0</v>
      </c>
      <c r="AP253" s="8">
        <v>0</v>
      </c>
      <c r="AS253" s="7">
        <v>331221</v>
      </c>
      <c r="AT253" s="7" t="s">
        <v>336</v>
      </c>
      <c r="AU253" s="8">
        <v>1.9726541263637102E-2</v>
      </c>
      <c r="AV253" s="8">
        <v>4.9464663246466135E-3</v>
      </c>
      <c r="AW253" s="8">
        <v>3.34864055541629E-2</v>
      </c>
      <c r="AX253" s="8">
        <v>3.1127447769095158E-2</v>
      </c>
      <c r="AY253" s="8">
        <v>1.0962814665146774E-2</v>
      </c>
      <c r="AZ253" s="8">
        <v>5.610756701158065E-2</v>
      </c>
      <c r="BA253" s="8">
        <v>3.1287673727441935E-2</v>
      </c>
      <c r="BB253" s="8">
        <v>9.8550946338790326E-3</v>
      </c>
      <c r="BC253" s="8">
        <v>5.0852869046258062E-2</v>
      </c>
      <c r="BD253" s="8">
        <v>2.9721044039287096E-2</v>
      </c>
      <c r="BE253" s="8">
        <v>7.9294344633258074E-3</v>
      </c>
      <c r="BF253" s="8">
        <v>6.3080257371387102E-2</v>
      </c>
      <c r="BG253" s="8">
        <v>6.6722579525806472E-2</v>
      </c>
      <c r="BH253" s="8">
        <v>9.4856552855935473E-7</v>
      </c>
      <c r="BI253" s="8">
        <v>3.3802839789677415E-2</v>
      </c>
      <c r="BJ253" s="8">
        <v>1.0581594131425809</v>
      </c>
      <c r="BK253" s="8">
        <v>0.29174621654241933</v>
      </c>
      <c r="BL253" s="8">
        <v>0.28554402450435484</v>
      </c>
    </row>
    <row r="254" spans="1:64" x14ac:dyDescent="0.3">
      <c r="A254" s="7">
        <v>331222</v>
      </c>
      <c r="B254" s="7" t="s">
        <v>337</v>
      </c>
      <c r="C254" s="8">
        <f t="shared" si="54"/>
        <v>2.2890262270598389E-2</v>
      </c>
      <c r="D254" s="8">
        <f t="shared" si="55"/>
        <v>5.9553424050583859E-3</v>
      </c>
      <c r="E254" s="8">
        <f t="shared" si="56"/>
        <v>3.8774686148596769E-2</v>
      </c>
      <c r="F254" s="8">
        <f t="shared" si="57"/>
        <v>1.9571964079108068E-2</v>
      </c>
      <c r="G254" s="8">
        <f t="shared" si="58"/>
        <v>6.9059181626714514E-3</v>
      </c>
      <c r="H254" s="8">
        <f t="shared" si="59"/>
        <v>3.259509478384677E-2</v>
      </c>
      <c r="I254" s="8">
        <f t="shared" si="60"/>
        <v>3.7333615400833867E-2</v>
      </c>
      <c r="J254" s="8">
        <f t="shared" si="61"/>
        <v>1.2078791252385484E-2</v>
      </c>
      <c r="K254" s="8">
        <f t="shared" si="62"/>
        <v>6.0090869489193538E-2</v>
      </c>
      <c r="L254" s="8">
        <f t="shared" si="63"/>
        <v>3.5182778227883869E-2</v>
      </c>
      <c r="M254" s="8">
        <f t="shared" si="64"/>
        <v>9.6149900158645184E-3</v>
      </c>
      <c r="N254" s="8">
        <f t="shared" si="65"/>
        <v>7.2569471249403217E-2</v>
      </c>
      <c r="O254" s="8">
        <f t="shared" si="66"/>
        <v>7.7452381760645186E-2</v>
      </c>
      <c r="P254" s="8">
        <f t="shared" si="67"/>
        <v>1.3650298019287094E-6</v>
      </c>
      <c r="Q254" s="8">
        <f t="shared" si="68"/>
        <v>3.9100078887483875E-2</v>
      </c>
      <c r="R254" s="8">
        <f t="shared" si="69"/>
        <v>1</v>
      </c>
      <c r="S254" s="8">
        <f t="shared" si="70"/>
        <v>0.28487942863838711</v>
      </c>
      <c r="T254" s="8">
        <f t="shared" si="71"/>
        <v>0.33530972775564521</v>
      </c>
      <c r="W254" s="7" t="s">
        <v>1557</v>
      </c>
      <c r="X254" s="7" t="s">
        <v>337</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1</v>
      </c>
      <c r="AO254" s="8">
        <v>0</v>
      </c>
      <c r="AP254" s="8">
        <v>0</v>
      </c>
      <c r="AS254" s="7">
        <v>331222</v>
      </c>
      <c r="AT254" s="7" t="s">
        <v>337</v>
      </c>
      <c r="AU254" s="8">
        <v>2.2890262270598389E-2</v>
      </c>
      <c r="AV254" s="8">
        <v>5.9553424050583859E-3</v>
      </c>
      <c r="AW254" s="8">
        <v>3.8774686148596769E-2</v>
      </c>
      <c r="AX254" s="8">
        <v>1.9571964079108068E-2</v>
      </c>
      <c r="AY254" s="8">
        <v>6.9059181626714514E-3</v>
      </c>
      <c r="AZ254" s="8">
        <v>3.259509478384677E-2</v>
      </c>
      <c r="BA254" s="8">
        <v>3.7333615400833867E-2</v>
      </c>
      <c r="BB254" s="8">
        <v>1.2078791252385484E-2</v>
      </c>
      <c r="BC254" s="8">
        <v>6.0090869489193538E-2</v>
      </c>
      <c r="BD254" s="8">
        <v>3.5182778227883869E-2</v>
      </c>
      <c r="BE254" s="8">
        <v>9.6149900158645184E-3</v>
      </c>
      <c r="BF254" s="8">
        <v>7.2569471249403217E-2</v>
      </c>
      <c r="BG254" s="8">
        <v>7.7452381760645186E-2</v>
      </c>
      <c r="BH254" s="8">
        <v>1.3650298019287094E-6</v>
      </c>
      <c r="BI254" s="8">
        <v>3.9100078887483875E-2</v>
      </c>
      <c r="BJ254" s="8">
        <v>1.0676202908240322</v>
      </c>
      <c r="BK254" s="8">
        <v>0.28487942863838711</v>
      </c>
      <c r="BL254" s="8">
        <v>0.33530972775564521</v>
      </c>
    </row>
    <row r="255" spans="1:64" x14ac:dyDescent="0.3">
      <c r="A255" s="7">
        <v>331313</v>
      </c>
      <c r="B255" s="7" t="s">
        <v>338</v>
      </c>
      <c r="C255" s="8">
        <f t="shared" si="54"/>
        <v>1.535489794998387E-2</v>
      </c>
      <c r="D255" s="8">
        <f t="shared" si="55"/>
        <v>3.8193923834806453E-3</v>
      </c>
      <c r="E255" s="8">
        <f t="shared" si="56"/>
        <v>1.368585777020968E-2</v>
      </c>
      <c r="F255" s="8">
        <f t="shared" si="57"/>
        <v>1.6974370676408064E-2</v>
      </c>
      <c r="G255" s="8">
        <f t="shared" si="58"/>
        <v>8.1660359866483883E-3</v>
      </c>
      <c r="H255" s="8">
        <f t="shared" si="59"/>
        <v>2.8132100665151615E-2</v>
      </c>
      <c r="I255" s="8">
        <f t="shared" si="60"/>
        <v>1.9993616572661292E-2</v>
      </c>
      <c r="J255" s="8">
        <f t="shared" si="61"/>
        <v>7.7979264252951612E-3</v>
      </c>
      <c r="K255" s="8">
        <f t="shared" si="62"/>
        <v>2.5041321774532256E-2</v>
      </c>
      <c r="L255" s="8">
        <f t="shared" si="63"/>
        <v>2.707582070412903E-2</v>
      </c>
      <c r="M255" s="8">
        <f t="shared" si="64"/>
        <v>7.0968329479129044E-3</v>
      </c>
      <c r="N255" s="8">
        <f t="shared" si="65"/>
        <v>2.9201756224016127E-2</v>
      </c>
      <c r="O255" s="8">
        <f t="shared" si="66"/>
        <v>2.375112271314516E-2</v>
      </c>
      <c r="P255" s="8">
        <f t="shared" si="67"/>
        <v>2.0272378933854841E-7</v>
      </c>
      <c r="Q255" s="8">
        <f t="shared" si="68"/>
        <v>1.2096897030564515E-2</v>
      </c>
      <c r="R255" s="8">
        <f t="shared" si="69"/>
        <v>1</v>
      </c>
      <c r="S255" s="8">
        <f t="shared" si="70"/>
        <v>0.13391766861838708</v>
      </c>
      <c r="T255" s="8">
        <f t="shared" si="71"/>
        <v>0.13347802606274192</v>
      </c>
      <c r="W255" s="7" t="s">
        <v>1558</v>
      </c>
      <c r="X255" s="7" t="s">
        <v>338</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1</v>
      </c>
      <c r="AO255" s="8">
        <v>0</v>
      </c>
      <c r="AP255" s="8">
        <v>0</v>
      </c>
      <c r="AS255" s="7">
        <v>331313</v>
      </c>
      <c r="AT255" s="7" t="s">
        <v>338</v>
      </c>
      <c r="AU255" s="8">
        <v>1.535489794998387E-2</v>
      </c>
      <c r="AV255" s="8">
        <v>3.8193923834806453E-3</v>
      </c>
      <c r="AW255" s="8">
        <v>1.368585777020968E-2</v>
      </c>
      <c r="AX255" s="8">
        <v>1.6974370676408064E-2</v>
      </c>
      <c r="AY255" s="8">
        <v>8.1660359866483883E-3</v>
      </c>
      <c r="AZ255" s="8">
        <v>2.8132100665151615E-2</v>
      </c>
      <c r="BA255" s="8">
        <v>1.9993616572661292E-2</v>
      </c>
      <c r="BB255" s="8">
        <v>7.7979264252951612E-3</v>
      </c>
      <c r="BC255" s="8">
        <v>2.5041321774532256E-2</v>
      </c>
      <c r="BD255" s="8">
        <v>2.707582070412903E-2</v>
      </c>
      <c r="BE255" s="8">
        <v>7.0968329479129044E-3</v>
      </c>
      <c r="BF255" s="8">
        <v>2.9201756224016127E-2</v>
      </c>
      <c r="BG255" s="8">
        <v>2.375112271314516E-2</v>
      </c>
      <c r="BH255" s="8">
        <v>2.0272378933854841E-7</v>
      </c>
      <c r="BI255" s="8">
        <v>1.2096897030564515E-2</v>
      </c>
      <c r="BJ255" s="8">
        <v>1.0328601481035482</v>
      </c>
      <c r="BK255" s="8">
        <v>0.13391766861838708</v>
      </c>
      <c r="BL255" s="8">
        <v>0.13347802606274192</v>
      </c>
    </row>
    <row r="256" spans="1:64" x14ac:dyDescent="0.3">
      <c r="A256" s="7">
        <v>331314</v>
      </c>
      <c r="B256" s="7" t="s">
        <v>339</v>
      </c>
      <c r="C256" s="8">
        <f t="shared" si="54"/>
        <v>1.9692367556111288E-2</v>
      </c>
      <c r="D256" s="8">
        <f t="shared" si="55"/>
        <v>4.928568662528064E-3</v>
      </c>
      <c r="E256" s="8">
        <f t="shared" si="56"/>
        <v>1.2389885094732258E-2</v>
      </c>
      <c r="F256" s="8">
        <f t="shared" si="57"/>
        <v>9.9326826524951617E-2</v>
      </c>
      <c r="G256" s="8">
        <f t="shared" si="58"/>
        <v>3.6614421585720966E-2</v>
      </c>
      <c r="H256" s="8">
        <f t="shared" si="59"/>
        <v>6.3959600969266131E-2</v>
      </c>
      <c r="I256" s="8">
        <f t="shared" si="60"/>
        <v>0.10736989256472583</v>
      </c>
      <c r="J256" s="8">
        <f t="shared" si="61"/>
        <v>3.6576305032132259E-2</v>
      </c>
      <c r="K256" s="8">
        <f t="shared" si="62"/>
        <v>6.9185222865451618E-2</v>
      </c>
      <c r="L256" s="8">
        <f t="shared" si="63"/>
        <v>6.9278358782612889E-2</v>
      </c>
      <c r="M256" s="8">
        <f t="shared" si="64"/>
        <v>1.9483466157370965E-2</v>
      </c>
      <c r="N256" s="8">
        <f t="shared" si="65"/>
        <v>5.7556538715258065E-2</v>
      </c>
      <c r="O256" s="8">
        <f t="shared" si="66"/>
        <v>1.7757638686064517E-2</v>
      </c>
      <c r="P256" s="8">
        <f t="shared" si="67"/>
        <v>1.2597104136372579E-7</v>
      </c>
      <c r="Q256" s="8">
        <f t="shared" si="68"/>
        <v>5.9288581391612905E-3</v>
      </c>
      <c r="R256" s="8">
        <f t="shared" si="69"/>
        <v>1</v>
      </c>
      <c r="S256" s="8">
        <f t="shared" si="70"/>
        <v>0.32893310714435486</v>
      </c>
      <c r="T256" s="8">
        <f t="shared" si="71"/>
        <v>0.3421636785272581</v>
      </c>
      <c r="W256" s="7" t="s">
        <v>1559</v>
      </c>
      <c r="X256" s="7" t="s">
        <v>339</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1</v>
      </c>
      <c r="AO256" s="8">
        <v>0</v>
      </c>
      <c r="AP256" s="8">
        <v>0</v>
      </c>
      <c r="AS256" s="7">
        <v>331314</v>
      </c>
      <c r="AT256" s="7" t="s">
        <v>339</v>
      </c>
      <c r="AU256" s="8">
        <v>1.9692367556111288E-2</v>
      </c>
      <c r="AV256" s="8">
        <v>4.928568662528064E-3</v>
      </c>
      <c r="AW256" s="8">
        <v>1.2389885094732258E-2</v>
      </c>
      <c r="AX256" s="8">
        <v>9.9326826524951617E-2</v>
      </c>
      <c r="AY256" s="8">
        <v>3.6614421585720966E-2</v>
      </c>
      <c r="AZ256" s="8">
        <v>6.3959600969266131E-2</v>
      </c>
      <c r="BA256" s="8">
        <v>0.10736989256472583</v>
      </c>
      <c r="BB256" s="8">
        <v>3.6576305032132259E-2</v>
      </c>
      <c r="BC256" s="8">
        <v>6.9185222865451618E-2</v>
      </c>
      <c r="BD256" s="8">
        <v>6.9278358782612889E-2</v>
      </c>
      <c r="BE256" s="8">
        <v>1.9483466157370965E-2</v>
      </c>
      <c r="BF256" s="8">
        <v>5.7556538715258065E-2</v>
      </c>
      <c r="BG256" s="8">
        <v>1.7757638686064517E-2</v>
      </c>
      <c r="BH256" s="8">
        <v>1.2597104136372579E-7</v>
      </c>
      <c r="BI256" s="8">
        <v>5.9288581391612905E-3</v>
      </c>
      <c r="BJ256" s="8">
        <v>1.0370108213135485</v>
      </c>
      <c r="BK256" s="8">
        <v>0.32893310714435486</v>
      </c>
      <c r="BL256" s="8">
        <v>0.3421636785272581</v>
      </c>
    </row>
    <row r="257" spans="1:64" x14ac:dyDescent="0.3">
      <c r="A257" s="7">
        <v>331315</v>
      </c>
      <c r="B257" s="7" t="s">
        <v>340</v>
      </c>
      <c r="C257" s="8">
        <f t="shared" si="54"/>
        <v>1.1546155544467742E-2</v>
      </c>
      <c r="D257" s="8">
        <f t="shared" si="55"/>
        <v>2.853295695332258E-3</v>
      </c>
      <c r="E257" s="8">
        <f t="shared" si="56"/>
        <v>1.1750562333490323E-2</v>
      </c>
      <c r="F257" s="8">
        <f t="shared" si="57"/>
        <v>4.208879842050807E-2</v>
      </c>
      <c r="G257" s="8">
        <f t="shared" si="58"/>
        <v>1.8474333212886777E-2</v>
      </c>
      <c r="H257" s="8">
        <f t="shared" si="59"/>
        <v>6.3488036138490328E-2</v>
      </c>
      <c r="I257" s="8">
        <f t="shared" si="60"/>
        <v>2.3625766482935479E-2</v>
      </c>
      <c r="J257" s="8">
        <f t="shared" si="61"/>
        <v>7.9391221326790325E-3</v>
      </c>
      <c r="K257" s="8">
        <f t="shared" si="62"/>
        <v>2.6127809799451614E-2</v>
      </c>
      <c r="L257" s="8">
        <f t="shared" si="63"/>
        <v>2.0444093583499998E-2</v>
      </c>
      <c r="M257" s="8">
        <f t="shared" si="64"/>
        <v>5.8868517406161286E-3</v>
      </c>
      <c r="N257" s="8">
        <f t="shared" si="65"/>
        <v>2.8291621684177422E-2</v>
      </c>
      <c r="O257" s="8">
        <f t="shared" si="66"/>
        <v>2.1337831411612905E-2</v>
      </c>
      <c r="P257" s="8">
        <f t="shared" si="67"/>
        <v>3.223798151223065E-7</v>
      </c>
      <c r="Q257" s="8">
        <f t="shared" si="68"/>
        <v>9.604460156774193E-3</v>
      </c>
      <c r="R257" s="8">
        <f t="shared" si="69"/>
        <v>1</v>
      </c>
      <c r="S257" s="8">
        <f t="shared" si="70"/>
        <v>0.20469632906209678</v>
      </c>
      <c r="T257" s="8">
        <f t="shared" si="71"/>
        <v>0.13833785970548387</v>
      </c>
      <c r="W257" s="7" t="s">
        <v>1560</v>
      </c>
      <c r="X257" s="7" t="s">
        <v>340</v>
      </c>
      <c r="Y257" s="8">
        <v>0</v>
      </c>
      <c r="Z257" s="8">
        <v>0</v>
      </c>
      <c r="AA257" s="8">
        <v>0</v>
      </c>
      <c r="AB257" s="8">
        <v>0</v>
      </c>
      <c r="AC257" s="8">
        <v>0</v>
      </c>
      <c r="AD257" s="8">
        <v>0</v>
      </c>
      <c r="AE257" s="8">
        <v>0</v>
      </c>
      <c r="AF257" s="8">
        <v>0</v>
      </c>
      <c r="AG257" s="8">
        <v>0</v>
      </c>
      <c r="AH257" s="8">
        <v>0</v>
      </c>
      <c r="AI257" s="8">
        <v>0</v>
      </c>
      <c r="AJ257" s="8">
        <v>0</v>
      </c>
      <c r="AK257" s="8">
        <v>0</v>
      </c>
      <c r="AL257" s="8">
        <v>0</v>
      </c>
      <c r="AM257" s="8">
        <v>0</v>
      </c>
      <c r="AN257" s="8">
        <v>1</v>
      </c>
      <c r="AO257" s="8">
        <v>0</v>
      </c>
      <c r="AP257" s="8">
        <v>0</v>
      </c>
      <c r="AS257" s="7">
        <v>331315</v>
      </c>
      <c r="AT257" s="7" t="s">
        <v>340</v>
      </c>
      <c r="AU257" s="8">
        <v>1.1546155544467742E-2</v>
      </c>
      <c r="AV257" s="8">
        <v>2.853295695332258E-3</v>
      </c>
      <c r="AW257" s="8">
        <v>1.1750562333490323E-2</v>
      </c>
      <c r="AX257" s="8">
        <v>4.208879842050807E-2</v>
      </c>
      <c r="AY257" s="8">
        <v>1.8474333212886777E-2</v>
      </c>
      <c r="AZ257" s="8">
        <v>6.3488036138490328E-2</v>
      </c>
      <c r="BA257" s="8">
        <v>2.3625766482935479E-2</v>
      </c>
      <c r="BB257" s="8">
        <v>7.9391221326790325E-3</v>
      </c>
      <c r="BC257" s="8">
        <v>2.6127809799451614E-2</v>
      </c>
      <c r="BD257" s="8">
        <v>2.0444093583499998E-2</v>
      </c>
      <c r="BE257" s="8">
        <v>5.8868517406161286E-3</v>
      </c>
      <c r="BF257" s="8">
        <v>2.8291621684177422E-2</v>
      </c>
      <c r="BG257" s="8">
        <v>2.1337831411612905E-2</v>
      </c>
      <c r="BH257" s="8">
        <v>3.223798151223065E-7</v>
      </c>
      <c r="BI257" s="8">
        <v>9.604460156774193E-3</v>
      </c>
      <c r="BJ257" s="8">
        <v>1.0261500135732258</v>
      </c>
      <c r="BK257" s="8">
        <v>0.20469632906209678</v>
      </c>
      <c r="BL257" s="8">
        <v>0.13833785970548387</v>
      </c>
    </row>
    <row r="258" spans="1:64" x14ac:dyDescent="0.3">
      <c r="A258" s="7">
        <v>331318</v>
      </c>
      <c r="B258" s="7" t="s">
        <v>341</v>
      </c>
      <c r="C258" s="8">
        <f t="shared" si="54"/>
        <v>2.5279049338351612E-2</v>
      </c>
      <c r="D258" s="8">
        <f t="shared" si="55"/>
        <v>6.5475798079032248E-3</v>
      </c>
      <c r="E258" s="8">
        <f t="shared" si="56"/>
        <v>3.2676162682390326E-2</v>
      </c>
      <c r="F258" s="8">
        <f t="shared" si="57"/>
        <v>2.7008383965866134E-2</v>
      </c>
      <c r="G258" s="8">
        <f t="shared" si="58"/>
        <v>1.1138739722572096E-2</v>
      </c>
      <c r="H258" s="8">
        <f t="shared" si="59"/>
        <v>3.6422381447748391E-2</v>
      </c>
      <c r="I258" s="8">
        <f t="shared" si="60"/>
        <v>5.8878536310032252E-2</v>
      </c>
      <c r="J258" s="8">
        <f t="shared" si="61"/>
        <v>1.9071453809604837E-2</v>
      </c>
      <c r="K258" s="8">
        <f t="shared" si="62"/>
        <v>7.18151220895E-2</v>
      </c>
      <c r="L258" s="8">
        <f t="shared" si="63"/>
        <v>4.8757726232999996E-2</v>
      </c>
      <c r="M258" s="8">
        <f t="shared" si="64"/>
        <v>1.3598407211454838E-2</v>
      </c>
      <c r="N258" s="8">
        <f t="shared" si="65"/>
        <v>7.957818261201613E-2</v>
      </c>
      <c r="O258" s="8">
        <f t="shared" si="66"/>
        <v>5.9836016098419369E-2</v>
      </c>
      <c r="P258" s="8">
        <f t="shared" si="67"/>
        <v>2.3234336876617741E-6</v>
      </c>
      <c r="Q258" s="8">
        <f t="shared" si="68"/>
        <v>2.7120887225193555E-2</v>
      </c>
      <c r="R258" s="8">
        <f t="shared" si="69"/>
        <v>1</v>
      </c>
      <c r="S258" s="8">
        <f t="shared" si="70"/>
        <v>0.30037595674903234</v>
      </c>
      <c r="T258" s="8">
        <f t="shared" si="71"/>
        <v>0.37557156382193541</v>
      </c>
      <c r="W258" s="7" t="s">
        <v>1561</v>
      </c>
      <c r="X258" s="7" t="s">
        <v>341</v>
      </c>
      <c r="Y258" s="8">
        <v>0</v>
      </c>
      <c r="Z258" s="8">
        <v>0</v>
      </c>
      <c r="AA258" s="8">
        <v>0</v>
      </c>
      <c r="AB258" s="8">
        <v>0</v>
      </c>
      <c r="AC258" s="8">
        <v>0</v>
      </c>
      <c r="AD258" s="8">
        <v>0</v>
      </c>
      <c r="AE258" s="8">
        <v>0</v>
      </c>
      <c r="AF258" s="8">
        <v>0</v>
      </c>
      <c r="AG258" s="8">
        <v>0</v>
      </c>
      <c r="AH258" s="8">
        <v>0</v>
      </c>
      <c r="AI258" s="8">
        <v>0</v>
      </c>
      <c r="AJ258" s="8">
        <v>0</v>
      </c>
      <c r="AK258" s="8">
        <v>0</v>
      </c>
      <c r="AL258" s="8">
        <v>0</v>
      </c>
      <c r="AM258" s="8">
        <v>0</v>
      </c>
      <c r="AN258" s="8">
        <v>1</v>
      </c>
      <c r="AO258" s="8">
        <v>0</v>
      </c>
      <c r="AP258" s="8">
        <v>0</v>
      </c>
      <c r="AS258" s="7">
        <v>331318</v>
      </c>
      <c r="AT258" s="7" t="s">
        <v>341</v>
      </c>
      <c r="AU258" s="8">
        <v>2.5279049338351612E-2</v>
      </c>
      <c r="AV258" s="8">
        <v>6.5475798079032248E-3</v>
      </c>
      <c r="AW258" s="8">
        <v>3.2676162682390326E-2</v>
      </c>
      <c r="AX258" s="8">
        <v>2.7008383965866134E-2</v>
      </c>
      <c r="AY258" s="8">
        <v>1.1138739722572096E-2</v>
      </c>
      <c r="AZ258" s="8">
        <v>3.6422381447748391E-2</v>
      </c>
      <c r="BA258" s="8">
        <v>5.8878536310032252E-2</v>
      </c>
      <c r="BB258" s="8">
        <v>1.9071453809604837E-2</v>
      </c>
      <c r="BC258" s="8">
        <v>7.18151220895E-2</v>
      </c>
      <c r="BD258" s="8">
        <v>4.8757726232999996E-2</v>
      </c>
      <c r="BE258" s="8">
        <v>1.3598407211454838E-2</v>
      </c>
      <c r="BF258" s="8">
        <v>7.957818261201613E-2</v>
      </c>
      <c r="BG258" s="8">
        <v>5.9836016098419369E-2</v>
      </c>
      <c r="BH258" s="8">
        <v>2.3234336876617741E-6</v>
      </c>
      <c r="BI258" s="8">
        <v>2.7120887225193555E-2</v>
      </c>
      <c r="BJ258" s="8">
        <v>1.0645027918287095</v>
      </c>
      <c r="BK258" s="8">
        <v>0.30037595674903234</v>
      </c>
      <c r="BL258" s="8">
        <v>0.37557156382193541</v>
      </c>
    </row>
    <row r="259" spans="1:64" x14ac:dyDescent="0.3">
      <c r="A259" s="7">
        <v>331410</v>
      </c>
      <c r="B259" s="7" t="s">
        <v>342</v>
      </c>
      <c r="C259" s="8">
        <f t="shared" ref="C259:C322" si="72">IF(Y259=0,VLOOKUP(A259,$AS$2:$BL$948,3,FALSE),Y259)</f>
        <v>6.5013950714100002E-2</v>
      </c>
      <c r="D259" s="8">
        <f t="shared" ref="D259:D322" si="73">IF(Z259=0,VLOOKUP(A259,$AS$2:$BL$948,4,FALSE),Z259)</f>
        <v>7.7132882407100001E-3</v>
      </c>
      <c r="E259" s="8">
        <f t="shared" ref="E259:E322" si="74">IF(AA259=0,VLOOKUP(A259,$AS$2:$BL$948,5,FALSE),AA259)</f>
        <v>0.13529934748200001</v>
      </c>
      <c r="F259" s="8">
        <f t="shared" ref="F259:F322" si="75">IF(AB259=0,VLOOKUP($A259,$AS$2:$BL$948,6,FALSE),AB259)</f>
        <v>0.25618120567800001</v>
      </c>
      <c r="G259" s="8">
        <f t="shared" ref="G259:G322" si="76">IF(AC259=0,VLOOKUP($A259,$AS$2:$BL$948,7,FALSE),AC259)</f>
        <v>5.3707273108300001E-2</v>
      </c>
      <c r="H259" s="8">
        <f t="shared" ref="H259:H322" si="77">IF(AD259=0,VLOOKUP($A259,$AS$2:$BL$948,8,FALSE),AD259)</f>
        <v>0.25017172496599999</v>
      </c>
      <c r="I259" s="8">
        <f t="shared" ref="I259:I322" si="78">IF(AE259=0,VLOOKUP($A259,$AS$2:$BL$948,9,FALSE),AE259)</f>
        <v>0.25521993791600001</v>
      </c>
      <c r="J259" s="8">
        <f t="shared" ref="J259:J322" si="79">IF(AF259=0,VLOOKUP($A259,$AS$2:$BL$948,10,FALSE),AF259)</f>
        <v>3.9655628987900003E-2</v>
      </c>
      <c r="K259" s="8">
        <f t="shared" ref="K259:K322" si="80">IF(AG259=0,VLOOKUP($A259,$AS$2:$BL$948,11,FALSE),AG259)</f>
        <v>0.196568325307</v>
      </c>
      <c r="L259" s="8">
        <f t="shared" ref="L259:L322" si="81">IF(AH259=0,VLOOKUP($A259,$AS$2:$BL$948,12,FALSE),AH259)</f>
        <v>6.3416977626000001E-2</v>
      </c>
      <c r="M259" s="8">
        <f t="shared" ref="M259:M322" si="82">IF(AI259=0,VLOOKUP($A259,$AS$2:$BL$948,13,FALSE),AI259)</f>
        <v>8.2557871809500003E-3</v>
      </c>
      <c r="N259" s="8">
        <f t="shared" ref="N259:N322" si="83">IF(AJ259=0,VLOOKUP($A259,$AS$2:$BL$948,14,FALSE),AJ259)</f>
        <v>0.21099678682199999</v>
      </c>
      <c r="O259" s="8">
        <f t="shared" ref="O259:O322" si="84">IF(AK259=0,VLOOKUP($A259,$AS$2:$BL$948,15,FALSE),AK259)</f>
        <v>0.50586461529299998</v>
      </c>
      <c r="P259" s="8">
        <f t="shared" ref="P259:P322" si="85">IF(AL259=0,VLOOKUP($A259,$AS$2:$BL$948,16,FALSE),AL259)</f>
        <v>1.05351360445E-6</v>
      </c>
      <c r="Q259" s="8">
        <f t="shared" ref="Q259:Q322" si="86">IF(AM259=0,VLOOKUP($A259,$AS$2:$BL$948,17,FALSE),AM259)</f>
        <v>5.8670101260699999E-2</v>
      </c>
      <c r="R259" s="8">
        <f t="shared" ref="R259:R322" si="87">IF(AN259=0,VLOOKUP($A259,$AS$2:$BL$948,18,FALSE),AN259)</f>
        <v>1.2080265864399999</v>
      </c>
      <c r="S259" s="8">
        <f t="shared" ref="S259:S322" si="88">IF(AO259=0,VLOOKUP($A259,$AS$2:$BL$948,19,FALSE),AO259)</f>
        <v>1.56006020375</v>
      </c>
      <c r="T259" s="8">
        <f t="shared" ref="T259:T322" si="89">IF(AP259=0,VLOOKUP($A259,$AS$2:$BL$948,20,FALSE),AP259)</f>
        <v>1.49144389221</v>
      </c>
      <c r="W259" s="7" t="s">
        <v>1562</v>
      </c>
      <c r="X259" s="7" t="s">
        <v>342</v>
      </c>
      <c r="Y259" s="8">
        <v>6.5013950714100002E-2</v>
      </c>
      <c r="Z259" s="8">
        <v>7.7132882407100001E-3</v>
      </c>
      <c r="AA259" s="8">
        <v>0.13529934748200001</v>
      </c>
      <c r="AB259" s="8">
        <v>0.25618120567800001</v>
      </c>
      <c r="AC259" s="8">
        <v>5.3707273108300001E-2</v>
      </c>
      <c r="AD259" s="8">
        <v>0.25017172496599999</v>
      </c>
      <c r="AE259" s="8">
        <v>0.25521993791600001</v>
      </c>
      <c r="AF259" s="8">
        <v>3.9655628987900003E-2</v>
      </c>
      <c r="AG259" s="8">
        <v>0.196568325307</v>
      </c>
      <c r="AH259" s="8">
        <v>6.3416977626000001E-2</v>
      </c>
      <c r="AI259" s="8">
        <v>8.2557871809500003E-3</v>
      </c>
      <c r="AJ259" s="8">
        <v>0.21099678682199999</v>
      </c>
      <c r="AK259" s="8">
        <v>0.50586461529299998</v>
      </c>
      <c r="AL259" s="8">
        <v>1.05351360445E-6</v>
      </c>
      <c r="AM259" s="8">
        <v>5.8670101260699999E-2</v>
      </c>
      <c r="AN259" s="8">
        <v>1.2080265864399999</v>
      </c>
      <c r="AO259" s="8">
        <v>1.56006020375</v>
      </c>
      <c r="AP259" s="8">
        <v>1.49144389221</v>
      </c>
      <c r="AS259" s="7">
        <v>331410</v>
      </c>
      <c r="AT259" s="7" t="s">
        <v>342</v>
      </c>
      <c r="AU259" s="8">
        <v>6.4615629066691951E-2</v>
      </c>
      <c r="AV259" s="8">
        <v>1.3592358410867906E-2</v>
      </c>
      <c r="AW259" s="8">
        <v>0.17790404969916132</v>
      </c>
      <c r="AX259" s="8">
        <v>0.24253841534360482</v>
      </c>
      <c r="AY259" s="8">
        <v>7.5397065546988704E-2</v>
      </c>
      <c r="AZ259" s="8">
        <v>0.49977552138741943</v>
      </c>
      <c r="BA259" s="8">
        <v>0.26565239286567743</v>
      </c>
      <c r="BB259" s="8">
        <v>7.5095897029983844E-2</v>
      </c>
      <c r="BC259" s="8">
        <v>0.57461599494620963</v>
      </c>
      <c r="BD259" s="8">
        <v>6.6488714176140301E-2</v>
      </c>
      <c r="BE259" s="8">
        <v>1.4743442686112581E-2</v>
      </c>
      <c r="BF259" s="8">
        <v>0.24754706763979037</v>
      </c>
      <c r="BG259" s="8">
        <v>0.39163712151716096</v>
      </c>
      <c r="BH259" s="8">
        <v>1.1235822505847258E-6</v>
      </c>
      <c r="BI259" s="8">
        <v>4.5422013879251641E-2</v>
      </c>
      <c r="BJ259" s="8">
        <v>1.2561120371767742</v>
      </c>
      <c r="BK259" s="8">
        <v>1.5919045506654836</v>
      </c>
      <c r="BL259" s="8">
        <v>1.6895578332291941</v>
      </c>
    </row>
    <row r="260" spans="1:64" x14ac:dyDescent="0.3">
      <c r="A260" s="7">
        <v>331420</v>
      </c>
      <c r="B260" s="7" t="s">
        <v>343</v>
      </c>
      <c r="C260" s="8">
        <f t="shared" si="72"/>
        <v>3.730884931200807E-2</v>
      </c>
      <c r="D260" s="8">
        <f t="shared" si="73"/>
        <v>1.1094829650745647E-2</v>
      </c>
      <c r="E260" s="8">
        <f t="shared" si="74"/>
        <v>1.8413925676088707E-2</v>
      </c>
      <c r="F260" s="8">
        <f t="shared" si="75"/>
        <v>9.1876192005129018E-2</v>
      </c>
      <c r="G260" s="8">
        <f t="shared" si="76"/>
        <v>4.9129340639974192E-2</v>
      </c>
      <c r="H260" s="8">
        <f t="shared" si="77"/>
        <v>9.6351385802338721E-2</v>
      </c>
      <c r="I260" s="8">
        <f t="shared" si="78"/>
        <v>7.0699450816000001E-2</v>
      </c>
      <c r="J260" s="8">
        <f t="shared" si="79"/>
        <v>3.0724708192577423E-2</v>
      </c>
      <c r="K260" s="8">
        <f t="shared" si="80"/>
        <v>6.0101961094677421E-2</v>
      </c>
      <c r="L260" s="8">
        <f t="shared" si="81"/>
        <v>9.4231501158919359E-2</v>
      </c>
      <c r="M260" s="8">
        <f t="shared" si="82"/>
        <v>3.3890549449333868E-2</v>
      </c>
      <c r="N260" s="8">
        <f t="shared" si="83"/>
        <v>7.8061983756112896E-2</v>
      </c>
      <c r="O260" s="8">
        <f t="shared" si="84"/>
        <v>2.572972778075806E-2</v>
      </c>
      <c r="P260" s="8">
        <f t="shared" si="85"/>
        <v>1.8076014621698386E-7</v>
      </c>
      <c r="Q260" s="8">
        <f t="shared" si="86"/>
        <v>1.6275812588714512E-2</v>
      </c>
      <c r="R260" s="8">
        <f t="shared" si="87"/>
        <v>1</v>
      </c>
      <c r="S260" s="8">
        <f t="shared" si="88"/>
        <v>0.41477627328629041</v>
      </c>
      <c r="T260" s="8">
        <f t="shared" si="89"/>
        <v>0.33894547494209676</v>
      </c>
      <c r="W260" s="7" t="s">
        <v>1563</v>
      </c>
      <c r="X260" s="7" t="s">
        <v>343</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1</v>
      </c>
      <c r="AO260" s="8">
        <v>0</v>
      </c>
      <c r="AP260" s="8">
        <v>0</v>
      </c>
      <c r="AS260" s="7">
        <v>331420</v>
      </c>
      <c r="AT260" s="7" t="s">
        <v>343</v>
      </c>
      <c r="AU260" s="8">
        <v>3.730884931200807E-2</v>
      </c>
      <c r="AV260" s="8">
        <v>1.1094829650745647E-2</v>
      </c>
      <c r="AW260" s="8">
        <v>1.8413925676088707E-2</v>
      </c>
      <c r="AX260" s="8">
        <v>9.1876192005129018E-2</v>
      </c>
      <c r="AY260" s="8">
        <v>4.9129340639974192E-2</v>
      </c>
      <c r="AZ260" s="8">
        <v>9.6351385802338721E-2</v>
      </c>
      <c r="BA260" s="8">
        <v>7.0699450816000001E-2</v>
      </c>
      <c r="BB260" s="8">
        <v>3.0724708192577423E-2</v>
      </c>
      <c r="BC260" s="8">
        <v>6.0101961094677421E-2</v>
      </c>
      <c r="BD260" s="8">
        <v>9.4231501158919359E-2</v>
      </c>
      <c r="BE260" s="8">
        <v>3.3890549449333868E-2</v>
      </c>
      <c r="BF260" s="8">
        <v>7.8061983756112896E-2</v>
      </c>
      <c r="BG260" s="8">
        <v>2.572972778075806E-2</v>
      </c>
      <c r="BH260" s="8">
        <v>1.8076014621698386E-7</v>
      </c>
      <c r="BI260" s="8">
        <v>1.6275812588714512E-2</v>
      </c>
      <c r="BJ260" s="8">
        <v>1.0668176046385485</v>
      </c>
      <c r="BK260" s="8">
        <v>0.41477627328629041</v>
      </c>
      <c r="BL260" s="8">
        <v>0.33894547494209676</v>
      </c>
    </row>
    <row r="261" spans="1:64" x14ac:dyDescent="0.3">
      <c r="A261" s="7">
        <v>331491</v>
      </c>
      <c r="B261" s="7" t="s">
        <v>344</v>
      </c>
      <c r="C261" s="8">
        <f t="shared" si="72"/>
        <v>3.8752236176332243E-2</v>
      </c>
      <c r="D261" s="8">
        <f t="shared" si="73"/>
        <v>9.5104193292580644E-3</v>
      </c>
      <c r="E261" s="8">
        <f t="shared" si="74"/>
        <v>5.1073214893238704E-2</v>
      </c>
      <c r="F261" s="8">
        <f t="shared" si="75"/>
        <v>0.13606160847432905</v>
      </c>
      <c r="G261" s="8">
        <f t="shared" si="76"/>
        <v>5.5810482541311275E-2</v>
      </c>
      <c r="H261" s="8">
        <f t="shared" si="77"/>
        <v>0.21484509592732742</v>
      </c>
      <c r="I261" s="8">
        <f t="shared" si="78"/>
        <v>9.6200078673951597E-2</v>
      </c>
      <c r="J261" s="8">
        <f t="shared" si="79"/>
        <v>3.5193917809901616E-2</v>
      </c>
      <c r="K261" s="8">
        <f t="shared" si="80"/>
        <v>0.14256152680762904</v>
      </c>
      <c r="L261" s="8">
        <f t="shared" si="81"/>
        <v>6.0648965176403224E-2</v>
      </c>
      <c r="M261" s="8">
        <f t="shared" si="82"/>
        <v>1.6440670155066124E-2</v>
      </c>
      <c r="N261" s="8">
        <f t="shared" si="83"/>
        <v>0.11068609760843549</v>
      </c>
      <c r="O261" s="8">
        <f t="shared" si="84"/>
        <v>8.8915669689483903E-2</v>
      </c>
      <c r="P261" s="8">
        <f t="shared" si="85"/>
        <v>3.3511477279691934E-7</v>
      </c>
      <c r="Q261" s="8">
        <f t="shared" si="86"/>
        <v>2.5016392391138717E-2</v>
      </c>
      <c r="R261" s="8">
        <f t="shared" si="87"/>
        <v>1</v>
      </c>
      <c r="S261" s="8">
        <f t="shared" si="88"/>
        <v>0.69703976758822583</v>
      </c>
      <c r="T261" s="8">
        <f t="shared" si="89"/>
        <v>0.56427810393709665</v>
      </c>
      <c r="W261" s="7" t="s">
        <v>1564</v>
      </c>
      <c r="X261" s="7" t="s">
        <v>344</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1</v>
      </c>
      <c r="AO261" s="8">
        <v>0</v>
      </c>
      <c r="AP261" s="8">
        <v>0</v>
      </c>
      <c r="AS261" s="7">
        <v>331491</v>
      </c>
      <c r="AT261" s="7" t="s">
        <v>344</v>
      </c>
      <c r="AU261" s="8">
        <v>3.8752236176332243E-2</v>
      </c>
      <c r="AV261" s="8">
        <v>9.5104193292580644E-3</v>
      </c>
      <c r="AW261" s="8">
        <v>5.1073214893238704E-2</v>
      </c>
      <c r="AX261" s="8">
        <v>0.13606160847432905</v>
      </c>
      <c r="AY261" s="8">
        <v>5.5810482541311275E-2</v>
      </c>
      <c r="AZ261" s="8">
        <v>0.21484509592732742</v>
      </c>
      <c r="BA261" s="8">
        <v>9.6200078673951597E-2</v>
      </c>
      <c r="BB261" s="8">
        <v>3.5193917809901616E-2</v>
      </c>
      <c r="BC261" s="8">
        <v>0.14256152680762904</v>
      </c>
      <c r="BD261" s="8">
        <v>6.0648965176403224E-2</v>
      </c>
      <c r="BE261" s="8">
        <v>1.6440670155066124E-2</v>
      </c>
      <c r="BF261" s="8">
        <v>0.11068609760843549</v>
      </c>
      <c r="BG261" s="8">
        <v>8.8915669689483903E-2</v>
      </c>
      <c r="BH261" s="8">
        <v>3.3511477279691934E-7</v>
      </c>
      <c r="BI261" s="8">
        <v>2.5016392391138717E-2</v>
      </c>
      <c r="BJ261" s="8">
        <v>1.0993358703987097</v>
      </c>
      <c r="BK261" s="8">
        <v>0.69703976758822583</v>
      </c>
      <c r="BL261" s="8">
        <v>0.56427810393709665</v>
      </c>
    </row>
    <row r="262" spans="1:64" x14ac:dyDescent="0.3">
      <c r="A262" s="7">
        <v>331492</v>
      </c>
      <c r="B262" s="7" t="s">
        <v>345</v>
      </c>
      <c r="C262" s="8">
        <f t="shared" si="72"/>
        <v>6.1746863594680644E-2</v>
      </c>
      <c r="D262" s="8">
        <f t="shared" si="73"/>
        <v>1.3380051510582415E-2</v>
      </c>
      <c r="E262" s="8">
        <f t="shared" si="74"/>
        <v>8.2447576758629043E-2</v>
      </c>
      <c r="F262" s="8">
        <f t="shared" si="75"/>
        <v>0.17617054392197257</v>
      </c>
      <c r="G262" s="8">
        <f t="shared" si="76"/>
        <v>6.8408587218612898E-2</v>
      </c>
      <c r="H262" s="8">
        <f t="shared" si="77"/>
        <v>0.26256044017618874</v>
      </c>
      <c r="I262" s="8">
        <f t="shared" si="78"/>
        <v>0.15517014103874355</v>
      </c>
      <c r="J262" s="8">
        <f t="shared" si="79"/>
        <v>5.0293879107735494E-2</v>
      </c>
      <c r="K262" s="8">
        <f t="shared" si="80"/>
        <v>0.22023651297784033</v>
      </c>
      <c r="L262" s="8">
        <f t="shared" si="81"/>
        <v>9.9591753667953226E-2</v>
      </c>
      <c r="M262" s="8">
        <f t="shared" si="82"/>
        <v>2.3353166681306128E-2</v>
      </c>
      <c r="N262" s="8">
        <f t="shared" si="83"/>
        <v>0.18169108234490325</v>
      </c>
      <c r="O262" s="8">
        <f t="shared" si="84"/>
        <v>0.16767551479858073</v>
      </c>
      <c r="P262" s="8">
        <f t="shared" si="85"/>
        <v>9.3341718062888723E-7</v>
      </c>
      <c r="Q262" s="8">
        <f t="shared" si="86"/>
        <v>4.6615671668403198E-2</v>
      </c>
      <c r="R262" s="8">
        <f t="shared" si="87"/>
        <v>1</v>
      </c>
      <c r="S262" s="8">
        <f t="shared" si="88"/>
        <v>1.055526668091129</v>
      </c>
      <c r="T262" s="8">
        <f t="shared" si="89"/>
        <v>0.97408762989838749</v>
      </c>
      <c r="W262" s="7" t="s">
        <v>1565</v>
      </c>
      <c r="X262" s="7" t="s">
        <v>345</v>
      </c>
      <c r="Y262" s="8">
        <v>0</v>
      </c>
      <c r="Z262" s="8">
        <v>0</v>
      </c>
      <c r="AA262" s="8">
        <v>0</v>
      </c>
      <c r="AB262" s="8">
        <v>0</v>
      </c>
      <c r="AC262" s="8">
        <v>0</v>
      </c>
      <c r="AD262" s="8">
        <v>0</v>
      </c>
      <c r="AE262" s="8">
        <v>0</v>
      </c>
      <c r="AF262" s="8">
        <v>0</v>
      </c>
      <c r="AG262" s="8">
        <v>0</v>
      </c>
      <c r="AH262" s="8">
        <v>0</v>
      </c>
      <c r="AI262" s="8">
        <v>0</v>
      </c>
      <c r="AJ262" s="8">
        <v>0</v>
      </c>
      <c r="AK262" s="8">
        <v>0</v>
      </c>
      <c r="AL262" s="8">
        <v>0</v>
      </c>
      <c r="AM262" s="8">
        <v>0</v>
      </c>
      <c r="AN262" s="8">
        <v>1</v>
      </c>
      <c r="AO262" s="8">
        <v>0</v>
      </c>
      <c r="AP262" s="8">
        <v>0</v>
      </c>
      <c r="AS262" s="7">
        <v>331492</v>
      </c>
      <c r="AT262" s="7" t="s">
        <v>345</v>
      </c>
      <c r="AU262" s="8">
        <v>6.1746863594680644E-2</v>
      </c>
      <c r="AV262" s="8">
        <v>1.3380051510582415E-2</v>
      </c>
      <c r="AW262" s="8">
        <v>8.2447576758629043E-2</v>
      </c>
      <c r="AX262" s="8">
        <v>0.17617054392197257</v>
      </c>
      <c r="AY262" s="8">
        <v>6.8408587218612898E-2</v>
      </c>
      <c r="AZ262" s="8">
        <v>0.26256044017618874</v>
      </c>
      <c r="BA262" s="8">
        <v>0.15517014103874355</v>
      </c>
      <c r="BB262" s="8">
        <v>5.0293879107735494E-2</v>
      </c>
      <c r="BC262" s="8">
        <v>0.22023651297784033</v>
      </c>
      <c r="BD262" s="8">
        <v>9.9591753667953226E-2</v>
      </c>
      <c r="BE262" s="8">
        <v>2.3353166681306128E-2</v>
      </c>
      <c r="BF262" s="8">
        <v>0.18169108234490325</v>
      </c>
      <c r="BG262" s="8">
        <v>0.16767551479858073</v>
      </c>
      <c r="BH262" s="8">
        <v>9.3341718062888723E-7</v>
      </c>
      <c r="BI262" s="8">
        <v>4.6615671668403198E-2</v>
      </c>
      <c r="BJ262" s="8">
        <v>1.1575744918641937</v>
      </c>
      <c r="BK262" s="8">
        <v>1.055526668091129</v>
      </c>
      <c r="BL262" s="8">
        <v>0.97408762989838749</v>
      </c>
    </row>
    <row r="263" spans="1:64" x14ac:dyDescent="0.3">
      <c r="A263" s="7">
        <v>331511</v>
      </c>
      <c r="B263" s="7" t="s">
        <v>346</v>
      </c>
      <c r="C263" s="8">
        <f t="shared" si="72"/>
        <v>5.3146483025699999E-2</v>
      </c>
      <c r="D263" s="8">
        <f t="shared" si="73"/>
        <v>5.6776851759699999E-3</v>
      </c>
      <c r="E263" s="8">
        <f t="shared" si="74"/>
        <v>9.3789709592500006E-2</v>
      </c>
      <c r="F263" s="8">
        <f t="shared" si="75"/>
        <v>7.7687685906000004E-2</v>
      </c>
      <c r="G263" s="8">
        <f t="shared" si="76"/>
        <v>1.2134310579600001E-2</v>
      </c>
      <c r="H263" s="8">
        <f t="shared" si="77"/>
        <v>9.23320517299E-2</v>
      </c>
      <c r="I263" s="8">
        <f t="shared" si="78"/>
        <v>5.9694050539200003E-2</v>
      </c>
      <c r="J263" s="8">
        <f t="shared" si="79"/>
        <v>7.1435196201099999E-3</v>
      </c>
      <c r="K263" s="8">
        <f t="shared" si="80"/>
        <v>5.4438824875700002E-2</v>
      </c>
      <c r="L263" s="8">
        <f t="shared" si="81"/>
        <v>5.6293933680100001E-2</v>
      </c>
      <c r="M263" s="8">
        <f t="shared" si="82"/>
        <v>6.4453256539599999E-3</v>
      </c>
      <c r="N263" s="8">
        <f t="shared" si="83"/>
        <v>0.14317145647099999</v>
      </c>
      <c r="O263" s="8">
        <f t="shared" si="84"/>
        <v>0.48709239255800002</v>
      </c>
      <c r="P263" s="8">
        <f t="shared" si="85"/>
        <v>3.5674118762499999E-6</v>
      </c>
      <c r="Q263" s="8">
        <f t="shared" si="86"/>
        <v>0.242905527309</v>
      </c>
      <c r="R263" s="8">
        <f t="shared" si="87"/>
        <v>1.1526138777899999</v>
      </c>
      <c r="S263" s="8">
        <f t="shared" si="88"/>
        <v>1.1821540482199999</v>
      </c>
      <c r="T263" s="8">
        <f t="shared" si="89"/>
        <v>1.12127639503</v>
      </c>
      <c r="W263" s="7" t="s">
        <v>1566</v>
      </c>
      <c r="X263" s="7" t="s">
        <v>346</v>
      </c>
      <c r="Y263" s="8">
        <v>5.3146483025699999E-2</v>
      </c>
      <c r="Z263" s="8">
        <v>5.6776851759699999E-3</v>
      </c>
      <c r="AA263" s="8">
        <v>9.3789709592500006E-2</v>
      </c>
      <c r="AB263" s="8">
        <v>7.7687685906000004E-2</v>
      </c>
      <c r="AC263" s="8">
        <v>1.2134310579600001E-2</v>
      </c>
      <c r="AD263" s="8">
        <v>9.23320517299E-2</v>
      </c>
      <c r="AE263" s="8">
        <v>5.9694050539200003E-2</v>
      </c>
      <c r="AF263" s="8">
        <v>7.1435196201099999E-3</v>
      </c>
      <c r="AG263" s="8">
        <v>5.4438824875700002E-2</v>
      </c>
      <c r="AH263" s="8">
        <v>5.6293933680100001E-2</v>
      </c>
      <c r="AI263" s="8">
        <v>6.4453256539599999E-3</v>
      </c>
      <c r="AJ263" s="8">
        <v>0.14317145647099999</v>
      </c>
      <c r="AK263" s="8">
        <v>0.48709239255800002</v>
      </c>
      <c r="AL263" s="8">
        <v>3.5674118762499999E-6</v>
      </c>
      <c r="AM263" s="8">
        <v>0.242905527309</v>
      </c>
      <c r="AN263" s="8">
        <v>1.1526138777899999</v>
      </c>
      <c r="AO263" s="8">
        <v>1.1821540482199999</v>
      </c>
      <c r="AP263" s="8">
        <v>1.12127639503</v>
      </c>
      <c r="AS263" s="7">
        <v>331511</v>
      </c>
      <c r="AT263" s="7" t="s">
        <v>346</v>
      </c>
      <c r="AU263" s="8">
        <v>1.5329081651820967E-2</v>
      </c>
      <c r="AV263" s="8">
        <v>3.8295661901446777E-3</v>
      </c>
      <c r="AW263" s="8">
        <v>3.4634588648685481E-2</v>
      </c>
      <c r="AX263" s="8">
        <v>2.5105947233096778E-2</v>
      </c>
      <c r="AY263" s="8">
        <v>8.8477205248903221E-3</v>
      </c>
      <c r="AZ263" s="8">
        <v>5.7870044902079039E-2</v>
      </c>
      <c r="BA263" s="8">
        <v>1.7957862987109677E-2</v>
      </c>
      <c r="BB263" s="8">
        <v>5.5104719794953237E-3</v>
      </c>
      <c r="BC263" s="8">
        <v>3.706339255426129E-2</v>
      </c>
      <c r="BD263" s="8">
        <v>1.6897342761885484E-2</v>
      </c>
      <c r="BE263" s="8">
        <v>4.4129368247745162E-3</v>
      </c>
      <c r="BF263" s="8">
        <v>4.6479871592677406E-2</v>
      </c>
      <c r="BG263" s="8">
        <v>7.8563289122258073E-2</v>
      </c>
      <c r="BH263" s="8">
        <v>4.4416640698983876E-7</v>
      </c>
      <c r="BI263" s="8">
        <v>3.9178310856290324E-2</v>
      </c>
      <c r="BJ263" s="8">
        <v>1.0537932364904838</v>
      </c>
      <c r="BK263" s="8">
        <v>0.25311403524064519</v>
      </c>
      <c r="BL263" s="8">
        <v>0.22182205010145162</v>
      </c>
    </row>
    <row r="264" spans="1:64" x14ac:dyDescent="0.3">
      <c r="A264" s="7">
        <v>331512</v>
      </c>
      <c r="B264" s="7" t="s">
        <v>347</v>
      </c>
      <c r="C264" s="8">
        <f t="shared" si="72"/>
        <v>5.5727951940000003E-3</v>
      </c>
      <c r="D264" s="8">
        <f t="shared" si="73"/>
        <v>1.2678099937616131E-3</v>
      </c>
      <c r="E264" s="8">
        <f t="shared" si="74"/>
        <v>1.5119884048951612E-2</v>
      </c>
      <c r="F264" s="8">
        <f t="shared" si="75"/>
        <v>9.5006817288112912E-3</v>
      </c>
      <c r="G264" s="8">
        <f t="shared" si="76"/>
        <v>3.3844408951629028E-3</v>
      </c>
      <c r="H264" s="8">
        <f t="shared" si="77"/>
        <v>2.4122823872112904E-2</v>
      </c>
      <c r="I264" s="8">
        <f t="shared" si="78"/>
        <v>6.4947176378064523E-3</v>
      </c>
      <c r="J264" s="8">
        <f t="shared" si="79"/>
        <v>1.8057394469870966E-3</v>
      </c>
      <c r="K264" s="8">
        <f t="shared" si="80"/>
        <v>1.4734252283758064E-2</v>
      </c>
      <c r="L264" s="8">
        <f t="shared" si="81"/>
        <v>6.3266341791354836E-3</v>
      </c>
      <c r="M264" s="8">
        <f t="shared" si="82"/>
        <v>1.4618031548153227E-3</v>
      </c>
      <c r="N264" s="8">
        <f t="shared" si="83"/>
        <v>2.0835314507790321E-2</v>
      </c>
      <c r="O264" s="8">
        <f t="shared" si="84"/>
        <v>3.1273254121483872E-2</v>
      </c>
      <c r="P264" s="8">
        <f t="shared" si="85"/>
        <v>1.8239851926967742E-7</v>
      </c>
      <c r="Q264" s="8">
        <f t="shared" si="86"/>
        <v>1.5827156312774194E-2</v>
      </c>
      <c r="R264" s="8">
        <f t="shared" si="87"/>
        <v>1</v>
      </c>
      <c r="S264" s="8">
        <f t="shared" si="88"/>
        <v>0.10152407552838709</v>
      </c>
      <c r="T264" s="8">
        <f t="shared" si="89"/>
        <v>8.7550838400806449E-2</v>
      </c>
      <c r="W264" s="7" t="s">
        <v>1567</v>
      </c>
      <c r="X264" s="7" t="s">
        <v>347</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1</v>
      </c>
      <c r="AO264" s="8">
        <v>0</v>
      </c>
      <c r="AP264" s="8">
        <v>0</v>
      </c>
      <c r="AS264" s="7">
        <v>331512</v>
      </c>
      <c r="AT264" s="7" t="s">
        <v>347</v>
      </c>
      <c r="AU264" s="8">
        <v>5.5727951940000003E-3</v>
      </c>
      <c r="AV264" s="8">
        <v>1.2678099937616131E-3</v>
      </c>
      <c r="AW264" s="8">
        <v>1.5119884048951612E-2</v>
      </c>
      <c r="AX264" s="8">
        <v>9.5006817288112912E-3</v>
      </c>
      <c r="AY264" s="8">
        <v>3.3844408951629028E-3</v>
      </c>
      <c r="AZ264" s="8">
        <v>2.4122823872112904E-2</v>
      </c>
      <c r="BA264" s="8">
        <v>6.4947176378064523E-3</v>
      </c>
      <c r="BB264" s="8">
        <v>1.8057394469870966E-3</v>
      </c>
      <c r="BC264" s="8">
        <v>1.4734252283758064E-2</v>
      </c>
      <c r="BD264" s="8">
        <v>6.3266341791354836E-3</v>
      </c>
      <c r="BE264" s="8">
        <v>1.4618031548153227E-3</v>
      </c>
      <c r="BF264" s="8">
        <v>2.0835314507790321E-2</v>
      </c>
      <c r="BG264" s="8">
        <v>3.1273254121483872E-2</v>
      </c>
      <c r="BH264" s="8">
        <v>1.8239851926967742E-7</v>
      </c>
      <c r="BI264" s="8">
        <v>1.5827156312774194E-2</v>
      </c>
      <c r="BJ264" s="8">
        <v>1.021960489236613</v>
      </c>
      <c r="BK264" s="8">
        <v>0.10152407552838709</v>
      </c>
      <c r="BL264" s="8">
        <v>8.7550838400806449E-2</v>
      </c>
    </row>
    <row r="265" spans="1:64" x14ac:dyDescent="0.3">
      <c r="A265" s="7">
        <v>331513</v>
      </c>
      <c r="B265" s="7" t="s">
        <v>348</v>
      </c>
      <c r="C265" s="8">
        <f t="shared" si="72"/>
        <v>1.2637539935422579E-2</v>
      </c>
      <c r="D265" s="8">
        <f t="shared" si="73"/>
        <v>3.2299627237046776E-3</v>
      </c>
      <c r="E265" s="8">
        <f t="shared" si="74"/>
        <v>2.4533111609354844E-2</v>
      </c>
      <c r="F265" s="8">
        <f t="shared" si="75"/>
        <v>7.8270270729503232E-3</v>
      </c>
      <c r="G265" s="8">
        <f t="shared" si="76"/>
        <v>2.3528149353191936E-3</v>
      </c>
      <c r="H265" s="8">
        <f t="shared" si="77"/>
        <v>1.2562286881674033E-2</v>
      </c>
      <c r="I265" s="8">
        <f t="shared" si="78"/>
        <v>1.488908476513871E-2</v>
      </c>
      <c r="J265" s="8">
        <f t="shared" si="79"/>
        <v>4.7373341293370976E-3</v>
      </c>
      <c r="K265" s="8">
        <f t="shared" si="80"/>
        <v>2.5288714671235484E-2</v>
      </c>
      <c r="L265" s="8">
        <f t="shared" si="81"/>
        <v>1.4372217275135483E-2</v>
      </c>
      <c r="M265" s="8">
        <f t="shared" si="82"/>
        <v>3.7749929657124198E-3</v>
      </c>
      <c r="N265" s="8">
        <f t="shared" si="83"/>
        <v>3.3268698862193545E-2</v>
      </c>
      <c r="O265" s="8">
        <f t="shared" si="84"/>
        <v>6.2736047672E-2</v>
      </c>
      <c r="P265" s="8">
        <f t="shared" si="85"/>
        <v>3.4139624077359678E-6</v>
      </c>
      <c r="Q265" s="8">
        <f t="shared" si="86"/>
        <v>3.1369771151483872E-2</v>
      </c>
      <c r="R265" s="8">
        <f t="shared" si="87"/>
        <v>1</v>
      </c>
      <c r="S265" s="8">
        <f t="shared" si="88"/>
        <v>0.15177438695451614</v>
      </c>
      <c r="T265" s="8">
        <f t="shared" si="89"/>
        <v>0.17394739163016129</v>
      </c>
      <c r="W265" s="7" t="s">
        <v>1568</v>
      </c>
      <c r="X265" s="7" t="s">
        <v>348</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1</v>
      </c>
      <c r="AO265" s="8">
        <v>0</v>
      </c>
      <c r="AP265" s="8">
        <v>0</v>
      </c>
      <c r="AS265" s="7">
        <v>331513</v>
      </c>
      <c r="AT265" s="7" t="s">
        <v>348</v>
      </c>
      <c r="AU265" s="8">
        <v>1.2637539935422579E-2</v>
      </c>
      <c r="AV265" s="8">
        <v>3.2299627237046776E-3</v>
      </c>
      <c r="AW265" s="8">
        <v>2.4533111609354844E-2</v>
      </c>
      <c r="AX265" s="8">
        <v>7.8270270729503232E-3</v>
      </c>
      <c r="AY265" s="8">
        <v>2.3528149353191936E-3</v>
      </c>
      <c r="AZ265" s="8">
        <v>1.2562286881674033E-2</v>
      </c>
      <c r="BA265" s="8">
        <v>1.488908476513871E-2</v>
      </c>
      <c r="BB265" s="8">
        <v>4.7373341293370976E-3</v>
      </c>
      <c r="BC265" s="8">
        <v>2.5288714671235484E-2</v>
      </c>
      <c r="BD265" s="8">
        <v>1.4372217275135483E-2</v>
      </c>
      <c r="BE265" s="8">
        <v>3.7749929657124198E-3</v>
      </c>
      <c r="BF265" s="8">
        <v>3.3268698862193545E-2</v>
      </c>
      <c r="BG265" s="8">
        <v>6.2736047672E-2</v>
      </c>
      <c r="BH265" s="8">
        <v>3.4139624077359678E-6</v>
      </c>
      <c r="BI265" s="8">
        <v>3.1369771151483872E-2</v>
      </c>
      <c r="BJ265" s="8">
        <v>1.0404006142685485</v>
      </c>
      <c r="BK265" s="8">
        <v>0.15177438695451614</v>
      </c>
      <c r="BL265" s="8">
        <v>0.17394739163016129</v>
      </c>
    </row>
    <row r="266" spans="1:64" x14ac:dyDescent="0.3">
      <c r="A266" s="7">
        <v>331523</v>
      </c>
      <c r="B266" s="7" t="s">
        <v>349</v>
      </c>
      <c r="C266" s="8">
        <f t="shared" si="72"/>
        <v>3.8529726685695161E-2</v>
      </c>
      <c r="D266" s="8">
        <f t="shared" si="73"/>
        <v>1.0200138608067741E-2</v>
      </c>
      <c r="E266" s="8">
        <f t="shared" si="74"/>
        <v>6.0440419619580646E-2</v>
      </c>
      <c r="F266" s="8">
        <f t="shared" si="75"/>
        <v>2.4078030717574191E-2</v>
      </c>
      <c r="G266" s="8">
        <f t="shared" si="76"/>
        <v>7.4532359152824192E-3</v>
      </c>
      <c r="H266" s="8">
        <f t="shared" si="77"/>
        <v>3.5018088482535487E-2</v>
      </c>
      <c r="I266" s="8">
        <f t="shared" si="78"/>
        <v>4.4684118163467741E-2</v>
      </c>
      <c r="J266" s="8">
        <f t="shared" si="79"/>
        <v>1.2912367171830646E-2</v>
      </c>
      <c r="K266" s="8">
        <f t="shared" si="80"/>
        <v>6.3240851397064521E-2</v>
      </c>
      <c r="L266" s="8">
        <f t="shared" si="81"/>
        <v>4.440602992170968E-2</v>
      </c>
      <c r="M266" s="8">
        <f t="shared" si="82"/>
        <v>1.1916544979175804E-2</v>
      </c>
      <c r="N266" s="8">
        <f t="shared" si="83"/>
        <v>8.3337634549935466E-2</v>
      </c>
      <c r="O266" s="8">
        <f t="shared" si="84"/>
        <v>0.11929258222038712</v>
      </c>
      <c r="P266" s="8">
        <f t="shared" si="85"/>
        <v>3.2791889537469352E-6</v>
      </c>
      <c r="Q266" s="8">
        <f t="shared" si="86"/>
        <v>6.9220521051096787E-2</v>
      </c>
      <c r="R266" s="8">
        <f t="shared" si="87"/>
        <v>1</v>
      </c>
      <c r="S266" s="8">
        <f t="shared" si="88"/>
        <v>0.32461387124435476</v>
      </c>
      <c r="T266" s="8">
        <f t="shared" si="89"/>
        <v>0.37890185286161288</v>
      </c>
      <c r="W266" s="7" t="s">
        <v>1569</v>
      </c>
      <c r="X266" s="7" t="s">
        <v>349</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1</v>
      </c>
      <c r="AO266" s="8">
        <v>0</v>
      </c>
      <c r="AP266" s="8">
        <v>0</v>
      </c>
      <c r="AS266" s="7">
        <v>331523</v>
      </c>
      <c r="AT266" s="7" t="s">
        <v>349</v>
      </c>
      <c r="AU266" s="8">
        <v>3.8529726685695161E-2</v>
      </c>
      <c r="AV266" s="8">
        <v>1.0200138608067741E-2</v>
      </c>
      <c r="AW266" s="8">
        <v>6.0440419619580646E-2</v>
      </c>
      <c r="AX266" s="8">
        <v>2.4078030717574191E-2</v>
      </c>
      <c r="AY266" s="8">
        <v>7.4532359152824192E-3</v>
      </c>
      <c r="AZ266" s="8">
        <v>3.5018088482535487E-2</v>
      </c>
      <c r="BA266" s="8">
        <v>4.4684118163467741E-2</v>
      </c>
      <c r="BB266" s="8">
        <v>1.2912367171830646E-2</v>
      </c>
      <c r="BC266" s="8">
        <v>6.3240851397064521E-2</v>
      </c>
      <c r="BD266" s="8">
        <v>4.440602992170968E-2</v>
      </c>
      <c r="BE266" s="8">
        <v>1.1916544979175804E-2</v>
      </c>
      <c r="BF266" s="8">
        <v>8.3337634549935466E-2</v>
      </c>
      <c r="BG266" s="8">
        <v>0.11929258222038712</v>
      </c>
      <c r="BH266" s="8">
        <v>3.2791889537469352E-6</v>
      </c>
      <c r="BI266" s="8">
        <v>6.9220521051096787E-2</v>
      </c>
      <c r="BJ266" s="8">
        <v>1.1091702849133871</v>
      </c>
      <c r="BK266" s="8">
        <v>0.32461387124435476</v>
      </c>
      <c r="BL266" s="8">
        <v>0.37890185286161288</v>
      </c>
    </row>
    <row r="267" spans="1:64" x14ac:dyDescent="0.3">
      <c r="A267" s="7">
        <v>331524</v>
      </c>
      <c r="B267" s="7" t="s">
        <v>350</v>
      </c>
      <c r="C267" s="8">
        <f t="shared" si="72"/>
        <v>6.6091807185800003E-2</v>
      </c>
      <c r="D267" s="8">
        <f t="shared" si="73"/>
        <v>8.7205268540600008E-3</v>
      </c>
      <c r="E267" s="8">
        <f t="shared" si="74"/>
        <v>8.3309801720999999E-2</v>
      </c>
      <c r="F267" s="8">
        <f t="shared" si="75"/>
        <v>0.105654770163</v>
      </c>
      <c r="G267" s="8">
        <f t="shared" si="76"/>
        <v>1.34494719619E-2</v>
      </c>
      <c r="H267" s="8">
        <f t="shared" si="77"/>
        <v>7.5643563387600005E-2</v>
      </c>
      <c r="I267" s="8">
        <f t="shared" si="78"/>
        <v>7.8546948789899998E-2</v>
      </c>
      <c r="J267" s="8">
        <f t="shared" si="79"/>
        <v>9.7602169528099997E-3</v>
      </c>
      <c r="K267" s="8">
        <f t="shared" si="80"/>
        <v>4.9678064968299997E-2</v>
      </c>
      <c r="L267" s="8">
        <f t="shared" si="81"/>
        <v>8.0473884927799999E-2</v>
      </c>
      <c r="M267" s="8">
        <f t="shared" si="82"/>
        <v>9.8163994859299993E-3</v>
      </c>
      <c r="N267" s="8">
        <f t="shared" si="83"/>
        <v>0.13138100028999999</v>
      </c>
      <c r="O267" s="8">
        <f t="shared" si="84"/>
        <v>0.46141086596999997</v>
      </c>
      <c r="P267" s="8">
        <f t="shared" si="85"/>
        <v>4.4375614643500004E-6</v>
      </c>
      <c r="Q267" s="8">
        <f t="shared" si="86"/>
        <v>0.26855085391200001</v>
      </c>
      <c r="R267" s="8">
        <f t="shared" si="87"/>
        <v>1.15812213576</v>
      </c>
      <c r="S267" s="8">
        <f t="shared" si="88"/>
        <v>1.19474780551</v>
      </c>
      <c r="T267" s="8">
        <f t="shared" si="89"/>
        <v>1.13798523071</v>
      </c>
      <c r="W267" s="7" t="s">
        <v>1570</v>
      </c>
      <c r="X267" s="7" t="s">
        <v>350</v>
      </c>
      <c r="Y267" s="8">
        <v>6.6091807185800003E-2</v>
      </c>
      <c r="Z267" s="8">
        <v>8.7205268540600008E-3</v>
      </c>
      <c r="AA267" s="8">
        <v>8.3309801720999999E-2</v>
      </c>
      <c r="AB267" s="8">
        <v>0.105654770163</v>
      </c>
      <c r="AC267" s="8">
        <v>1.34494719619E-2</v>
      </c>
      <c r="AD267" s="8">
        <v>7.5643563387600005E-2</v>
      </c>
      <c r="AE267" s="8">
        <v>7.8546948789899998E-2</v>
      </c>
      <c r="AF267" s="8">
        <v>9.7602169528099997E-3</v>
      </c>
      <c r="AG267" s="8">
        <v>4.9678064968299997E-2</v>
      </c>
      <c r="AH267" s="8">
        <v>8.0473884927799999E-2</v>
      </c>
      <c r="AI267" s="8">
        <v>9.8163994859299993E-3</v>
      </c>
      <c r="AJ267" s="8">
        <v>0.13138100028999999</v>
      </c>
      <c r="AK267" s="8">
        <v>0.46141086596999997</v>
      </c>
      <c r="AL267" s="8">
        <v>4.4375614643500004E-6</v>
      </c>
      <c r="AM267" s="8">
        <v>0.26855085391200001</v>
      </c>
      <c r="AN267" s="8">
        <v>1.15812213576</v>
      </c>
      <c r="AO267" s="8">
        <v>1.19474780551</v>
      </c>
      <c r="AP267" s="8">
        <v>1.13798523071</v>
      </c>
      <c r="AS267" s="7">
        <v>331524</v>
      </c>
      <c r="AT267" s="7" t="s">
        <v>350</v>
      </c>
      <c r="AU267" s="8">
        <v>2.5442176526379034E-2</v>
      </c>
      <c r="AV267" s="8">
        <v>6.8827182018896781E-3</v>
      </c>
      <c r="AW267" s="8">
        <v>3.9459399400483874E-2</v>
      </c>
      <c r="AX267" s="8">
        <v>2.347346737001774E-2</v>
      </c>
      <c r="AY267" s="8">
        <v>6.4369451128161283E-3</v>
      </c>
      <c r="AZ267" s="8">
        <v>3.2961274187075805E-2</v>
      </c>
      <c r="BA267" s="8">
        <v>2.9303834860541937E-2</v>
      </c>
      <c r="BB267" s="8">
        <v>8.6343841945404863E-3</v>
      </c>
      <c r="BC267" s="8">
        <v>4.1540633851716136E-2</v>
      </c>
      <c r="BD267" s="8">
        <v>2.9420737366337095E-2</v>
      </c>
      <c r="BE267" s="8">
        <v>8.053485525969838E-3</v>
      </c>
      <c r="BF267" s="8">
        <v>5.4264718167887104E-2</v>
      </c>
      <c r="BG267" s="8">
        <v>8.1863218155967726E-2</v>
      </c>
      <c r="BH267" s="8">
        <v>1.2310862489167743E-6</v>
      </c>
      <c r="BI267" s="8">
        <v>4.7646119242451615E-2</v>
      </c>
      <c r="BJ267" s="8">
        <v>1.0717842941288707</v>
      </c>
      <c r="BK267" s="8">
        <v>0.24029104150887098</v>
      </c>
      <c r="BL267" s="8">
        <v>0.25689820774564515</v>
      </c>
    </row>
    <row r="268" spans="1:64" x14ac:dyDescent="0.3">
      <c r="A268" s="7">
        <v>331529</v>
      </c>
      <c r="B268" s="7" t="s">
        <v>351</v>
      </c>
      <c r="C268" s="8">
        <f t="shared" si="72"/>
        <v>1.6371171027403226E-2</v>
      </c>
      <c r="D268" s="8">
        <f t="shared" si="73"/>
        <v>4.4329950375838704E-3</v>
      </c>
      <c r="E268" s="8">
        <f t="shared" si="74"/>
        <v>2.6619937617967743E-2</v>
      </c>
      <c r="F268" s="8">
        <f t="shared" si="75"/>
        <v>2.2004086621116126E-2</v>
      </c>
      <c r="G268" s="8">
        <f t="shared" si="76"/>
        <v>6.8873907783435486E-3</v>
      </c>
      <c r="H268" s="8">
        <f t="shared" si="77"/>
        <v>3.5534542450040327E-2</v>
      </c>
      <c r="I268" s="8">
        <f t="shared" si="78"/>
        <v>1.9642974550483871E-2</v>
      </c>
      <c r="J268" s="8">
        <f t="shared" si="79"/>
        <v>5.7012563283887104E-3</v>
      </c>
      <c r="K268" s="8">
        <f t="shared" si="80"/>
        <v>2.7513806018774196E-2</v>
      </c>
      <c r="L268" s="8">
        <f t="shared" si="81"/>
        <v>1.9876224537516127E-2</v>
      </c>
      <c r="M268" s="8">
        <f t="shared" si="82"/>
        <v>5.3331336252822577E-3</v>
      </c>
      <c r="N268" s="8">
        <f t="shared" si="83"/>
        <v>3.6693972322790328E-2</v>
      </c>
      <c r="O268" s="8">
        <f t="shared" si="84"/>
        <v>5.2037617724016133E-2</v>
      </c>
      <c r="P268" s="8">
        <f t="shared" si="85"/>
        <v>5.3035580278870966E-7</v>
      </c>
      <c r="Q268" s="8">
        <f t="shared" si="86"/>
        <v>3.0385769686209669E-2</v>
      </c>
      <c r="R268" s="8">
        <f t="shared" si="87"/>
        <v>1</v>
      </c>
      <c r="S268" s="8">
        <f t="shared" si="88"/>
        <v>0.17732924565580646</v>
      </c>
      <c r="T268" s="8">
        <f t="shared" si="89"/>
        <v>0.16576126270419356</v>
      </c>
      <c r="W268" s="7" t="s">
        <v>1571</v>
      </c>
      <c r="X268" s="7" t="s">
        <v>351</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1</v>
      </c>
      <c r="AO268" s="8">
        <v>0</v>
      </c>
      <c r="AP268" s="8">
        <v>0</v>
      </c>
      <c r="AS268" s="7">
        <v>331529</v>
      </c>
      <c r="AT268" s="7" t="s">
        <v>351</v>
      </c>
      <c r="AU268" s="8">
        <v>1.6371171027403226E-2</v>
      </c>
      <c r="AV268" s="8">
        <v>4.4329950375838704E-3</v>
      </c>
      <c r="AW268" s="8">
        <v>2.6619937617967743E-2</v>
      </c>
      <c r="AX268" s="8">
        <v>2.2004086621116126E-2</v>
      </c>
      <c r="AY268" s="8">
        <v>6.8873907783435486E-3</v>
      </c>
      <c r="AZ268" s="8">
        <v>3.5534542450040327E-2</v>
      </c>
      <c r="BA268" s="8">
        <v>1.9642974550483871E-2</v>
      </c>
      <c r="BB268" s="8">
        <v>5.7012563283887104E-3</v>
      </c>
      <c r="BC268" s="8">
        <v>2.7513806018774196E-2</v>
      </c>
      <c r="BD268" s="8">
        <v>1.9876224537516127E-2</v>
      </c>
      <c r="BE268" s="8">
        <v>5.3331336252822577E-3</v>
      </c>
      <c r="BF268" s="8">
        <v>3.6693972322790328E-2</v>
      </c>
      <c r="BG268" s="8">
        <v>5.2037617724016133E-2</v>
      </c>
      <c r="BH268" s="8">
        <v>5.3035580278870966E-7</v>
      </c>
      <c r="BI268" s="8">
        <v>3.0385769686209669E-2</v>
      </c>
      <c r="BJ268" s="8">
        <v>1.0474241036827419</v>
      </c>
      <c r="BK268" s="8">
        <v>0.17732924565580646</v>
      </c>
      <c r="BL268" s="8">
        <v>0.16576126270419356</v>
      </c>
    </row>
    <row r="269" spans="1:64" x14ac:dyDescent="0.3">
      <c r="A269" s="7">
        <v>332111</v>
      </c>
      <c r="B269" s="7" t="s">
        <v>352</v>
      </c>
      <c r="C269" s="8">
        <f t="shared" si="72"/>
        <v>4.0161033255146777E-2</v>
      </c>
      <c r="D269" s="8">
        <f t="shared" si="73"/>
        <v>1.0160496711676936E-2</v>
      </c>
      <c r="E269" s="8">
        <f t="shared" si="74"/>
        <v>4.7834611326654827E-2</v>
      </c>
      <c r="F269" s="8">
        <f t="shared" si="75"/>
        <v>6.3807465549829023E-2</v>
      </c>
      <c r="G269" s="8">
        <f t="shared" si="76"/>
        <v>1.9907090318463064E-2</v>
      </c>
      <c r="H269" s="8">
        <f t="shared" si="77"/>
        <v>7.4388350945975804E-2</v>
      </c>
      <c r="I269" s="8">
        <f t="shared" si="78"/>
        <v>5.7784080832820967E-2</v>
      </c>
      <c r="J269" s="8">
        <f t="shared" si="79"/>
        <v>1.6792109655777418E-2</v>
      </c>
      <c r="K269" s="8">
        <f t="shared" si="80"/>
        <v>6.4617278109629042E-2</v>
      </c>
      <c r="L269" s="8">
        <f t="shared" si="81"/>
        <v>5.7535671089580652E-2</v>
      </c>
      <c r="M269" s="8">
        <f t="shared" si="82"/>
        <v>1.5795294044529028E-2</v>
      </c>
      <c r="N269" s="8">
        <f t="shared" si="83"/>
        <v>8.7434741853258058E-2</v>
      </c>
      <c r="O269" s="8">
        <f t="shared" si="84"/>
        <v>9.5960273681112901E-2</v>
      </c>
      <c r="P269" s="8">
        <f t="shared" si="85"/>
        <v>1.3045121955190485E-6</v>
      </c>
      <c r="Q269" s="8">
        <f t="shared" si="86"/>
        <v>5.6688932226741935E-2</v>
      </c>
      <c r="R269" s="8">
        <f t="shared" si="87"/>
        <v>1</v>
      </c>
      <c r="S269" s="8">
        <f t="shared" si="88"/>
        <v>0.43229645520145155</v>
      </c>
      <c r="T269" s="8">
        <f t="shared" si="89"/>
        <v>0.4133870169853226</v>
      </c>
      <c r="W269" s="7" t="s">
        <v>1572</v>
      </c>
      <c r="X269" s="7" t="s">
        <v>352</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1</v>
      </c>
      <c r="AO269" s="8">
        <v>0</v>
      </c>
      <c r="AP269" s="8">
        <v>0</v>
      </c>
      <c r="AS269" s="7">
        <v>332111</v>
      </c>
      <c r="AT269" s="7" t="s">
        <v>352</v>
      </c>
      <c r="AU269" s="8">
        <v>4.0161033255146777E-2</v>
      </c>
      <c r="AV269" s="8">
        <v>1.0160496711676936E-2</v>
      </c>
      <c r="AW269" s="8">
        <v>4.7834611326654827E-2</v>
      </c>
      <c r="AX269" s="8">
        <v>6.3807465549829023E-2</v>
      </c>
      <c r="AY269" s="8">
        <v>1.9907090318463064E-2</v>
      </c>
      <c r="AZ269" s="8">
        <v>7.4388350945975804E-2</v>
      </c>
      <c r="BA269" s="8">
        <v>5.7784080832820967E-2</v>
      </c>
      <c r="BB269" s="8">
        <v>1.6792109655777418E-2</v>
      </c>
      <c r="BC269" s="8">
        <v>6.4617278109629042E-2</v>
      </c>
      <c r="BD269" s="8">
        <v>5.7535671089580652E-2</v>
      </c>
      <c r="BE269" s="8">
        <v>1.5795294044529028E-2</v>
      </c>
      <c r="BF269" s="8">
        <v>8.7434741853258058E-2</v>
      </c>
      <c r="BG269" s="8">
        <v>9.5960273681112901E-2</v>
      </c>
      <c r="BH269" s="8">
        <v>1.3045121955190485E-6</v>
      </c>
      <c r="BI269" s="8">
        <v>5.6688932226741935E-2</v>
      </c>
      <c r="BJ269" s="8">
        <v>1.0981561412933869</v>
      </c>
      <c r="BK269" s="8">
        <v>0.43229645520145155</v>
      </c>
      <c r="BL269" s="8">
        <v>0.4133870169853226</v>
      </c>
    </row>
    <row r="270" spans="1:64" x14ac:dyDescent="0.3">
      <c r="A270" s="7">
        <v>332112</v>
      </c>
      <c r="B270" s="7" t="s">
        <v>353</v>
      </c>
      <c r="C270" s="8">
        <f t="shared" si="72"/>
        <v>5.1416923647258066E-3</v>
      </c>
      <c r="D270" s="8">
        <f t="shared" si="73"/>
        <v>1.3461068900241936E-3</v>
      </c>
      <c r="E270" s="8">
        <f t="shared" si="74"/>
        <v>5.9762930269516125E-3</v>
      </c>
      <c r="F270" s="8">
        <f t="shared" si="75"/>
        <v>9.2507855850483874E-3</v>
      </c>
      <c r="G270" s="8">
        <f t="shared" si="76"/>
        <v>2.9588746662935483E-3</v>
      </c>
      <c r="H270" s="8">
        <f t="shared" si="77"/>
        <v>1.3057789949661289E-2</v>
      </c>
      <c r="I270" s="8">
        <f t="shared" si="78"/>
        <v>7.0273430020161287E-3</v>
      </c>
      <c r="J270" s="8">
        <f t="shared" si="79"/>
        <v>2.1629963474419354E-3</v>
      </c>
      <c r="K270" s="8">
        <f t="shared" si="80"/>
        <v>8.6665973506290326E-3</v>
      </c>
      <c r="L270" s="8">
        <f t="shared" si="81"/>
        <v>7.3794370928548392E-3</v>
      </c>
      <c r="M270" s="8">
        <f t="shared" si="82"/>
        <v>2.1556420830612906E-3</v>
      </c>
      <c r="N270" s="8">
        <f t="shared" si="83"/>
        <v>1.086971722819355E-2</v>
      </c>
      <c r="O270" s="8">
        <f t="shared" si="84"/>
        <v>1.0972351358451612E-2</v>
      </c>
      <c r="P270" s="8">
        <f t="shared" si="85"/>
        <v>8.238946726387097E-8</v>
      </c>
      <c r="Q270" s="8">
        <f t="shared" si="86"/>
        <v>6.7362370105483868E-3</v>
      </c>
      <c r="R270" s="8">
        <f t="shared" si="87"/>
        <v>1</v>
      </c>
      <c r="S270" s="8">
        <f t="shared" si="88"/>
        <v>5.7525514717096771E-2</v>
      </c>
      <c r="T270" s="8">
        <f t="shared" si="89"/>
        <v>5.0115001216290318E-2</v>
      </c>
      <c r="W270" s="7" t="s">
        <v>1573</v>
      </c>
      <c r="X270" s="7" t="s">
        <v>353</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1</v>
      </c>
      <c r="AO270" s="8">
        <v>0</v>
      </c>
      <c r="AP270" s="8">
        <v>0</v>
      </c>
      <c r="AS270" s="7">
        <v>332112</v>
      </c>
      <c r="AT270" s="7" t="s">
        <v>353</v>
      </c>
      <c r="AU270" s="8">
        <v>5.1416923647258066E-3</v>
      </c>
      <c r="AV270" s="8">
        <v>1.3461068900241936E-3</v>
      </c>
      <c r="AW270" s="8">
        <v>5.9762930269516125E-3</v>
      </c>
      <c r="AX270" s="8">
        <v>9.2507855850483874E-3</v>
      </c>
      <c r="AY270" s="8">
        <v>2.9588746662935483E-3</v>
      </c>
      <c r="AZ270" s="8">
        <v>1.3057789949661289E-2</v>
      </c>
      <c r="BA270" s="8">
        <v>7.0273430020161287E-3</v>
      </c>
      <c r="BB270" s="8">
        <v>2.1629963474419354E-3</v>
      </c>
      <c r="BC270" s="8">
        <v>8.6665973506290326E-3</v>
      </c>
      <c r="BD270" s="8">
        <v>7.3794370928548392E-3</v>
      </c>
      <c r="BE270" s="8">
        <v>2.1556420830612906E-3</v>
      </c>
      <c r="BF270" s="8">
        <v>1.086971722819355E-2</v>
      </c>
      <c r="BG270" s="8">
        <v>1.0972351358451612E-2</v>
      </c>
      <c r="BH270" s="8">
        <v>8.238946726387097E-8</v>
      </c>
      <c r="BI270" s="8">
        <v>6.7362370105483868E-3</v>
      </c>
      <c r="BJ270" s="8">
        <v>1.0124640922816128</v>
      </c>
      <c r="BK270" s="8">
        <v>5.7525514717096771E-2</v>
      </c>
      <c r="BL270" s="8">
        <v>5.0115001216290318E-2</v>
      </c>
    </row>
    <row r="271" spans="1:64" x14ac:dyDescent="0.3">
      <c r="A271" s="7">
        <v>332114</v>
      </c>
      <c r="B271" s="7" t="s">
        <v>354</v>
      </c>
      <c r="C271" s="8">
        <f t="shared" si="72"/>
        <v>1.0230602584558064E-2</v>
      </c>
      <c r="D271" s="8">
        <f t="shared" si="73"/>
        <v>2.6182454615838709E-3</v>
      </c>
      <c r="E271" s="8">
        <f t="shared" si="74"/>
        <v>1.5565676842445159E-2</v>
      </c>
      <c r="F271" s="8">
        <f t="shared" si="75"/>
        <v>4.6378986651774187E-2</v>
      </c>
      <c r="G271" s="8">
        <f t="shared" si="76"/>
        <v>1.703702560247097E-2</v>
      </c>
      <c r="H271" s="8">
        <f t="shared" si="77"/>
        <v>5.7009008242048388E-2</v>
      </c>
      <c r="I271" s="8">
        <f t="shared" si="78"/>
        <v>7.566716955027418E-2</v>
      </c>
      <c r="J271" s="8">
        <f t="shared" si="79"/>
        <v>2.4179984523096776E-2</v>
      </c>
      <c r="K271" s="8">
        <f t="shared" si="80"/>
        <v>9.3737009889129017E-2</v>
      </c>
      <c r="L271" s="8">
        <f t="shared" si="81"/>
        <v>2.0140185361870969E-2</v>
      </c>
      <c r="M271" s="8">
        <f t="shared" si="82"/>
        <v>5.6798237257096778E-3</v>
      </c>
      <c r="N271" s="8">
        <f t="shared" si="83"/>
        <v>4.1297120880080647E-2</v>
      </c>
      <c r="O271" s="8">
        <f t="shared" si="84"/>
        <v>2.4642814798354836E-2</v>
      </c>
      <c r="P271" s="8">
        <f t="shared" si="85"/>
        <v>8.9795964755096792E-8</v>
      </c>
      <c r="Q271" s="8">
        <f t="shared" si="86"/>
        <v>3.5700695231322575E-3</v>
      </c>
      <c r="R271" s="8">
        <f t="shared" si="87"/>
        <v>1</v>
      </c>
      <c r="S271" s="8">
        <f t="shared" si="88"/>
        <v>0.21719921404467743</v>
      </c>
      <c r="T271" s="8">
        <f t="shared" si="89"/>
        <v>0.29035835751080646</v>
      </c>
      <c r="W271" s="7" t="s">
        <v>1574</v>
      </c>
      <c r="X271" s="7" t="s">
        <v>354</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1</v>
      </c>
      <c r="AO271" s="8">
        <v>0</v>
      </c>
      <c r="AP271" s="8">
        <v>0</v>
      </c>
      <c r="AS271" s="7">
        <v>332114</v>
      </c>
      <c r="AT271" s="7" t="s">
        <v>354</v>
      </c>
      <c r="AU271" s="8">
        <v>1.0230602584558064E-2</v>
      </c>
      <c r="AV271" s="8">
        <v>2.6182454615838709E-3</v>
      </c>
      <c r="AW271" s="8">
        <v>1.5565676842445159E-2</v>
      </c>
      <c r="AX271" s="8">
        <v>4.6378986651774187E-2</v>
      </c>
      <c r="AY271" s="8">
        <v>1.703702560247097E-2</v>
      </c>
      <c r="AZ271" s="8">
        <v>5.7009008242048388E-2</v>
      </c>
      <c r="BA271" s="8">
        <v>7.566716955027418E-2</v>
      </c>
      <c r="BB271" s="8">
        <v>2.4179984523096776E-2</v>
      </c>
      <c r="BC271" s="8">
        <v>9.3737009889129017E-2</v>
      </c>
      <c r="BD271" s="8">
        <v>2.0140185361870969E-2</v>
      </c>
      <c r="BE271" s="8">
        <v>5.6798237257096778E-3</v>
      </c>
      <c r="BF271" s="8">
        <v>4.1297120880080647E-2</v>
      </c>
      <c r="BG271" s="8">
        <v>2.4642814798354836E-2</v>
      </c>
      <c r="BH271" s="8">
        <v>8.9795964755096792E-8</v>
      </c>
      <c r="BI271" s="8">
        <v>3.5700695231322575E-3</v>
      </c>
      <c r="BJ271" s="8">
        <v>1.0284145248887095</v>
      </c>
      <c r="BK271" s="8">
        <v>0.21719921404467743</v>
      </c>
      <c r="BL271" s="8">
        <v>0.29035835751080646</v>
      </c>
    </row>
    <row r="272" spans="1:64" x14ac:dyDescent="0.3">
      <c r="A272" s="7">
        <v>332117</v>
      </c>
      <c r="B272" s="7" t="s">
        <v>355</v>
      </c>
      <c r="C272" s="8">
        <f t="shared" si="72"/>
        <v>7.0863526074983864E-3</v>
      </c>
      <c r="D272" s="8">
        <f t="shared" si="73"/>
        <v>1.8748483744258065E-3</v>
      </c>
      <c r="E272" s="8">
        <f t="shared" si="74"/>
        <v>9.3358050739838702E-3</v>
      </c>
      <c r="F272" s="8">
        <f t="shared" si="75"/>
        <v>1.11478478075E-2</v>
      </c>
      <c r="G272" s="8">
        <f t="shared" si="76"/>
        <v>3.2552666972500001E-3</v>
      </c>
      <c r="H272" s="8">
        <f t="shared" si="77"/>
        <v>1.5349382625580646E-2</v>
      </c>
      <c r="I272" s="8">
        <f t="shared" si="78"/>
        <v>1.0020924009032258E-2</v>
      </c>
      <c r="J272" s="8">
        <f t="shared" si="79"/>
        <v>2.9853811851161286E-3</v>
      </c>
      <c r="K272" s="8">
        <f t="shared" si="80"/>
        <v>1.3315488539580644E-2</v>
      </c>
      <c r="L272" s="8">
        <f t="shared" si="81"/>
        <v>1.0541160936241935E-2</v>
      </c>
      <c r="M272" s="8">
        <f t="shared" si="82"/>
        <v>3.0172696698887095E-3</v>
      </c>
      <c r="N272" s="8">
        <f t="shared" si="83"/>
        <v>1.7432498262354837E-2</v>
      </c>
      <c r="O272" s="8">
        <f t="shared" si="84"/>
        <v>1.641499154220968E-2</v>
      </c>
      <c r="P272" s="8">
        <f t="shared" si="85"/>
        <v>1.3745669217903225E-7</v>
      </c>
      <c r="Q272" s="8">
        <f t="shared" si="86"/>
        <v>1.0011032737451613E-2</v>
      </c>
      <c r="R272" s="8">
        <f t="shared" si="87"/>
        <v>1</v>
      </c>
      <c r="S272" s="8">
        <f t="shared" si="88"/>
        <v>7.8139593904677423E-2</v>
      </c>
      <c r="T272" s="8">
        <f t="shared" si="89"/>
        <v>7.4708890507903233E-2</v>
      </c>
      <c r="W272" s="7" t="s">
        <v>1575</v>
      </c>
      <c r="X272" s="7" t="s">
        <v>355</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1</v>
      </c>
      <c r="AO272" s="8">
        <v>0</v>
      </c>
      <c r="AP272" s="8">
        <v>0</v>
      </c>
      <c r="AS272" s="7">
        <v>332117</v>
      </c>
      <c r="AT272" s="7" t="s">
        <v>355</v>
      </c>
      <c r="AU272" s="8">
        <v>7.0863526074983864E-3</v>
      </c>
      <c r="AV272" s="8">
        <v>1.8748483744258065E-3</v>
      </c>
      <c r="AW272" s="8">
        <v>9.3358050739838702E-3</v>
      </c>
      <c r="AX272" s="8">
        <v>1.11478478075E-2</v>
      </c>
      <c r="AY272" s="8">
        <v>3.2552666972500001E-3</v>
      </c>
      <c r="AZ272" s="8">
        <v>1.5349382625580646E-2</v>
      </c>
      <c r="BA272" s="8">
        <v>1.0020924009032258E-2</v>
      </c>
      <c r="BB272" s="8">
        <v>2.9853811851161286E-3</v>
      </c>
      <c r="BC272" s="8">
        <v>1.3315488539580644E-2</v>
      </c>
      <c r="BD272" s="8">
        <v>1.0541160936241935E-2</v>
      </c>
      <c r="BE272" s="8">
        <v>3.0172696698887095E-3</v>
      </c>
      <c r="BF272" s="8">
        <v>1.7432498262354837E-2</v>
      </c>
      <c r="BG272" s="8">
        <v>1.641499154220968E-2</v>
      </c>
      <c r="BH272" s="8">
        <v>1.3745669217903225E-7</v>
      </c>
      <c r="BI272" s="8">
        <v>1.0011032737451613E-2</v>
      </c>
      <c r="BJ272" s="8">
        <v>1.0182970060558065</v>
      </c>
      <c r="BK272" s="8">
        <v>7.8139593904677423E-2</v>
      </c>
      <c r="BL272" s="8">
        <v>7.4708890507903233E-2</v>
      </c>
    </row>
    <row r="273" spans="1:64" x14ac:dyDescent="0.3">
      <c r="A273" s="7">
        <v>332119</v>
      </c>
      <c r="B273" s="7" t="s">
        <v>356</v>
      </c>
      <c r="C273" s="8">
        <f t="shared" si="72"/>
        <v>4.2366420618472581E-2</v>
      </c>
      <c r="D273" s="8">
        <f t="shared" si="73"/>
        <v>1.0761507614339033E-2</v>
      </c>
      <c r="E273" s="8">
        <f t="shared" si="74"/>
        <v>6.7295303874916113E-2</v>
      </c>
      <c r="F273" s="8">
        <f t="shared" si="75"/>
        <v>3.9745620460120965E-2</v>
      </c>
      <c r="G273" s="8">
        <f t="shared" si="76"/>
        <v>1.3572480516749514E-2</v>
      </c>
      <c r="H273" s="8">
        <f t="shared" si="77"/>
        <v>7.2248586814266103E-2</v>
      </c>
      <c r="I273" s="8">
        <f t="shared" si="78"/>
        <v>4.7230970652382256E-2</v>
      </c>
      <c r="J273" s="8">
        <f t="shared" si="79"/>
        <v>1.3862874134188709E-2</v>
      </c>
      <c r="K273" s="8">
        <f t="shared" si="80"/>
        <v>7.3547362946766129E-2</v>
      </c>
      <c r="L273" s="8">
        <f t="shared" si="81"/>
        <v>5.3644694080559684E-2</v>
      </c>
      <c r="M273" s="8">
        <f t="shared" si="82"/>
        <v>1.4502431238341934E-2</v>
      </c>
      <c r="N273" s="8">
        <f t="shared" si="83"/>
        <v>0.10501159194291936</v>
      </c>
      <c r="O273" s="8">
        <f t="shared" si="84"/>
        <v>0.1505697393350322</v>
      </c>
      <c r="P273" s="8">
        <f t="shared" si="85"/>
        <v>2.5605085623790322E-6</v>
      </c>
      <c r="Q273" s="8">
        <f t="shared" si="86"/>
        <v>9.794320077606454E-2</v>
      </c>
      <c r="R273" s="8">
        <f t="shared" si="87"/>
        <v>1</v>
      </c>
      <c r="S273" s="8">
        <f t="shared" si="88"/>
        <v>0.49653442972645162</v>
      </c>
      <c r="T273" s="8">
        <f t="shared" si="89"/>
        <v>0.50560894966887093</v>
      </c>
      <c r="W273" s="7" t="s">
        <v>1576</v>
      </c>
      <c r="X273" s="7" t="s">
        <v>356</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1</v>
      </c>
      <c r="AO273" s="8">
        <v>0</v>
      </c>
      <c r="AP273" s="8">
        <v>0</v>
      </c>
      <c r="AS273" s="7">
        <v>332119</v>
      </c>
      <c r="AT273" s="7" t="s">
        <v>356</v>
      </c>
      <c r="AU273" s="8">
        <v>4.2366420618472581E-2</v>
      </c>
      <c r="AV273" s="8">
        <v>1.0761507614339033E-2</v>
      </c>
      <c r="AW273" s="8">
        <v>6.7295303874916113E-2</v>
      </c>
      <c r="AX273" s="8">
        <v>3.9745620460120965E-2</v>
      </c>
      <c r="AY273" s="8">
        <v>1.3572480516749514E-2</v>
      </c>
      <c r="AZ273" s="8">
        <v>7.2248586814266103E-2</v>
      </c>
      <c r="BA273" s="8">
        <v>4.7230970652382256E-2</v>
      </c>
      <c r="BB273" s="8">
        <v>1.3862874134188709E-2</v>
      </c>
      <c r="BC273" s="8">
        <v>7.3547362946766129E-2</v>
      </c>
      <c r="BD273" s="8">
        <v>5.3644694080559684E-2</v>
      </c>
      <c r="BE273" s="8">
        <v>1.4502431238341934E-2</v>
      </c>
      <c r="BF273" s="8">
        <v>0.10501159194291936</v>
      </c>
      <c r="BG273" s="8">
        <v>0.1505697393350322</v>
      </c>
      <c r="BH273" s="8">
        <v>2.5605085623790322E-6</v>
      </c>
      <c r="BI273" s="8">
        <v>9.794320077606454E-2</v>
      </c>
      <c r="BJ273" s="8">
        <v>1.1204232321075807</v>
      </c>
      <c r="BK273" s="8">
        <v>0.49653442972645162</v>
      </c>
      <c r="BL273" s="8">
        <v>0.50560894966887093</v>
      </c>
    </row>
    <row r="274" spans="1:64" x14ac:dyDescent="0.3">
      <c r="A274" s="7">
        <v>332215</v>
      </c>
      <c r="B274" s="7" t="s">
        <v>357</v>
      </c>
      <c r="C274" s="8">
        <f t="shared" si="72"/>
        <v>3.5628982537480647E-2</v>
      </c>
      <c r="D274" s="8">
        <f t="shared" si="73"/>
        <v>9.2117044743882277E-3</v>
      </c>
      <c r="E274" s="8">
        <f t="shared" si="74"/>
        <v>6.7696479118558056E-2</v>
      </c>
      <c r="F274" s="8">
        <f t="shared" si="75"/>
        <v>3.3374081030769352E-2</v>
      </c>
      <c r="G274" s="8">
        <f t="shared" si="76"/>
        <v>9.4383526345096797E-3</v>
      </c>
      <c r="H274" s="8">
        <f t="shared" si="77"/>
        <v>5.7869869877790324E-2</v>
      </c>
      <c r="I274" s="8">
        <f t="shared" si="78"/>
        <v>4.0205779879838706E-2</v>
      </c>
      <c r="J274" s="8">
        <f t="shared" si="79"/>
        <v>1.085449784862097E-2</v>
      </c>
      <c r="K274" s="8">
        <f t="shared" si="80"/>
        <v>6.2131082355925807E-2</v>
      </c>
      <c r="L274" s="8">
        <f t="shared" si="81"/>
        <v>3.9546397998580646E-2</v>
      </c>
      <c r="M274" s="8">
        <f t="shared" si="82"/>
        <v>1.0199831833824032E-2</v>
      </c>
      <c r="N274" s="8">
        <f t="shared" si="83"/>
        <v>8.6464272042790294E-2</v>
      </c>
      <c r="O274" s="8">
        <f t="shared" si="84"/>
        <v>0.14639877551206451</v>
      </c>
      <c r="P274" s="8">
        <f t="shared" si="85"/>
        <v>1.9433764127695158E-6</v>
      </c>
      <c r="Q274" s="8">
        <f t="shared" si="86"/>
        <v>8.6672760119129014E-2</v>
      </c>
      <c r="R274" s="8">
        <f t="shared" si="87"/>
        <v>1</v>
      </c>
      <c r="S274" s="8">
        <f t="shared" si="88"/>
        <v>0.39100488418838714</v>
      </c>
      <c r="T274" s="8">
        <f t="shared" si="89"/>
        <v>0.40351394072951619</v>
      </c>
      <c r="W274" s="7" t="s">
        <v>1577</v>
      </c>
      <c r="X274" s="7" t="s">
        <v>357</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1</v>
      </c>
      <c r="AO274" s="8">
        <v>0</v>
      </c>
      <c r="AP274" s="8">
        <v>0</v>
      </c>
      <c r="AS274" s="7">
        <v>332215</v>
      </c>
      <c r="AT274" s="7" t="s">
        <v>357</v>
      </c>
      <c r="AU274" s="8">
        <v>3.5628982537480647E-2</v>
      </c>
      <c r="AV274" s="8">
        <v>9.2117044743882277E-3</v>
      </c>
      <c r="AW274" s="8">
        <v>6.7696479118558056E-2</v>
      </c>
      <c r="AX274" s="8">
        <v>3.3374081030769352E-2</v>
      </c>
      <c r="AY274" s="8">
        <v>9.4383526345096797E-3</v>
      </c>
      <c r="AZ274" s="8">
        <v>5.7869869877790324E-2</v>
      </c>
      <c r="BA274" s="8">
        <v>4.0205779879838706E-2</v>
      </c>
      <c r="BB274" s="8">
        <v>1.085449784862097E-2</v>
      </c>
      <c r="BC274" s="8">
        <v>6.2131082355925807E-2</v>
      </c>
      <c r="BD274" s="8">
        <v>3.9546397998580646E-2</v>
      </c>
      <c r="BE274" s="8">
        <v>1.0199831833824032E-2</v>
      </c>
      <c r="BF274" s="8">
        <v>8.6464272042790294E-2</v>
      </c>
      <c r="BG274" s="8">
        <v>0.14639877551206451</v>
      </c>
      <c r="BH274" s="8">
        <v>1.9433764127695158E-6</v>
      </c>
      <c r="BI274" s="8">
        <v>8.6672760119129014E-2</v>
      </c>
      <c r="BJ274" s="8">
        <v>1.1125371661303225</v>
      </c>
      <c r="BK274" s="8">
        <v>0.39100488418838714</v>
      </c>
      <c r="BL274" s="8">
        <v>0.40351394072951619</v>
      </c>
    </row>
    <row r="275" spans="1:64" x14ac:dyDescent="0.3">
      <c r="A275" s="7">
        <v>332216</v>
      </c>
      <c r="B275" s="7" t="s">
        <v>358</v>
      </c>
      <c r="C275" s="8">
        <f t="shared" si="72"/>
        <v>5.8458359003599997E-2</v>
      </c>
      <c r="D275" s="8">
        <f t="shared" si="73"/>
        <v>6.4389587125300001E-3</v>
      </c>
      <c r="E275" s="8">
        <f t="shared" si="74"/>
        <v>8.9289046302400005E-2</v>
      </c>
      <c r="F275" s="8">
        <f t="shared" si="75"/>
        <v>7.32138014482E-2</v>
      </c>
      <c r="G275" s="8">
        <f t="shared" si="76"/>
        <v>9.0814081594999992E-3</v>
      </c>
      <c r="H275" s="8">
        <f t="shared" si="77"/>
        <v>6.5391688685199997E-2</v>
      </c>
      <c r="I275" s="8">
        <f t="shared" si="78"/>
        <v>6.0194563149399999E-2</v>
      </c>
      <c r="J275" s="8">
        <f t="shared" si="79"/>
        <v>6.6525524987200001E-3</v>
      </c>
      <c r="K275" s="8">
        <f t="shared" si="80"/>
        <v>4.5591198530699997E-2</v>
      </c>
      <c r="L275" s="8">
        <f t="shared" si="81"/>
        <v>5.9929018146199997E-2</v>
      </c>
      <c r="M275" s="8">
        <f t="shared" si="82"/>
        <v>6.71147833811E-3</v>
      </c>
      <c r="N275" s="8">
        <f t="shared" si="83"/>
        <v>0.128296219771</v>
      </c>
      <c r="O275" s="8">
        <f t="shared" si="84"/>
        <v>0.512019632472</v>
      </c>
      <c r="P275" s="8">
        <f t="shared" si="85"/>
        <v>5.1702879208699999E-6</v>
      </c>
      <c r="Q275" s="8">
        <f t="shared" si="86"/>
        <v>0.29505800368899998</v>
      </c>
      <c r="R275" s="8">
        <f t="shared" si="87"/>
        <v>1.1541863640200001</v>
      </c>
      <c r="S275" s="8">
        <f t="shared" si="88"/>
        <v>1.1476868982899999</v>
      </c>
      <c r="T275" s="8">
        <f t="shared" si="89"/>
        <v>1.1124383141800001</v>
      </c>
      <c r="W275" s="7" t="s">
        <v>1578</v>
      </c>
      <c r="X275" s="7" t="s">
        <v>358</v>
      </c>
      <c r="Y275" s="8">
        <v>5.8458359003599997E-2</v>
      </c>
      <c r="Z275" s="8">
        <v>6.4389587125300001E-3</v>
      </c>
      <c r="AA275" s="8">
        <v>8.9289046302400005E-2</v>
      </c>
      <c r="AB275" s="8">
        <v>7.32138014482E-2</v>
      </c>
      <c r="AC275" s="8">
        <v>9.0814081594999992E-3</v>
      </c>
      <c r="AD275" s="8">
        <v>6.5391688685199997E-2</v>
      </c>
      <c r="AE275" s="8">
        <v>6.0194563149399999E-2</v>
      </c>
      <c r="AF275" s="8">
        <v>6.6525524987200001E-3</v>
      </c>
      <c r="AG275" s="8">
        <v>4.5591198530699997E-2</v>
      </c>
      <c r="AH275" s="8">
        <v>5.9929018146199997E-2</v>
      </c>
      <c r="AI275" s="8">
        <v>6.71147833811E-3</v>
      </c>
      <c r="AJ275" s="8">
        <v>0.128296219771</v>
      </c>
      <c r="AK275" s="8">
        <v>0.512019632472</v>
      </c>
      <c r="AL275" s="8">
        <v>5.1702879208699999E-6</v>
      </c>
      <c r="AM275" s="8">
        <v>0.29505800368899998</v>
      </c>
      <c r="AN275" s="8">
        <v>1.1541863640200001</v>
      </c>
      <c r="AO275" s="8">
        <v>1.1476868982899999</v>
      </c>
      <c r="AP275" s="8">
        <v>1.1124383141800001</v>
      </c>
      <c r="AS275" s="7">
        <v>332216</v>
      </c>
      <c r="AT275" s="7" t="s">
        <v>358</v>
      </c>
      <c r="AU275" s="8">
        <v>4.7725914424722578E-2</v>
      </c>
      <c r="AV275" s="8">
        <v>1.1614677485228224E-2</v>
      </c>
      <c r="AW275" s="8">
        <v>9.2422551257543548E-2</v>
      </c>
      <c r="AX275" s="8">
        <v>4.9683952703001598E-2</v>
      </c>
      <c r="AY275" s="8">
        <v>1.4735415091424999E-2</v>
      </c>
      <c r="AZ275" s="8">
        <v>8.9977308522841928E-2</v>
      </c>
      <c r="BA275" s="8">
        <v>5.4190818029517744E-2</v>
      </c>
      <c r="BB275" s="8">
        <v>1.3693560905569838E-2</v>
      </c>
      <c r="BC275" s="8">
        <v>8.4023315791766126E-2</v>
      </c>
      <c r="BD275" s="8">
        <v>5.2109347445037091E-2</v>
      </c>
      <c r="BE275" s="8">
        <v>1.2649170055019194E-2</v>
      </c>
      <c r="BF275" s="8">
        <v>0.11695880831306449</v>
      </c>
      <c r="BG275" s="8">
        <v>0.22297629156038717</v>
      </c>
      <c r="BH275" s="8">
        <v>2.8194385976030639E-6</v>
      </c>
      <c r="BI275" s="8">
        <v>0.12849300160650004</v>
      </c>
      <c r="BJ275" s="8">
        <v>1.1517631431675805</v>
      </c>
      <c r="BK275" s="8">
        <v>0.58988054728499983</v>
      </c>
      <c r="BL275" s="8">
        <v>0.58739156569467743</v>
      </c>
    </row>
    <row r="276" spans="1:64" x14ac:dyDescent="0.3">
      <c r="A276" s="7">
        <v>332311</v>
      </c>
      <c r="B276" s="7" t="s">
        <v>359</v>
      </c>
      <c r="C276" s="8">
        <f t="shared" si="72"/>
        <v>3.4207415740156455E-2</v>
      </c>
      <c r="D276" s="8">
        <f t="shared" si="73"/>
        <v>8.2861435366651612E-3</v>
      </c>
      <c r="E276" s="8">
        <f t="shared" si="74"/>
        <v>4.7514275094682257E-2</v>
      </c>
      <c r="F276" s="8">
        <f t="shared" si="75"/>
        <v>4.6550672074017745E-2</v>
      </c>
      <c r="G276" s="8">
        <f t="shared" si="76"/>
        <v>1.2959282178872903E-2</v>
      </c>
      <c r="H276" s="8">
        <f t="shared" si="77"/>
        <v>6.0347203582245164E-2</v>
      </c>
      <c r="I276" s="8">
        <f t="shared" si="78"/>
        <v>4.5878419430520977E-2</v>
      </c>
      <c r="J276" s="8">
        <f t="shared" si="79"/>
        <v>1.2227589337298547E-2</v>
      </c>
      <c r="K276" s="8">
        <f t="shared" si="80"/>
        <v>5.6416099416433878E-2</v>
      </c>
      <c r="L276" s="8">
        <f t="shared" si="81"/>
        <v>5.0466526374859683E-2</v>
      </c>
      <c r="M276" s="8">
        <f t="shared" si="82"/>
        <v>1.298707452381258E-2</v>
      </c>
      <c r="N276" s="8">
        <f t="shared" si="83"/>
        <v>8.4310230510338716E-2</v>
      </c>
      <c r="O276" s="8">
        <f t="shared" si="84"/>
        <v>0.10363585828412905</v>
      </c>
      <c r="P276" s="8">
        <f t="shared" si="85"/>
        <v>2.60049170336E-6</v>
      </c>
      <c r="Q276" s="8">
        <f t="shared" si="86"/>
        <v>7.0381430595000016E-2</v>
      </c>
      <c r="R276" s="8">
        <f t="shared" si="87"/>
        <v>1</v>
      </c>
      <c r="S276" s="8">
        <f t="shared" si="88"/>
        <v>0.41017973848048384</v>
      </c>
      <c r="T276" s="8">
        <f t="shared" si="89"/>
        <v>0.40484468882935482</v>
      </c>
      <c r="W276" s="7" t="s">
        <v>1579</v>
      </c>
      <c r="X276" s="7" t="s">
        <v>359</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1</v>
      </c>
      <c r="AO276" s="8">
        <v>0</v>
      </c>
      <c r="AP276" s="8">
        <v>0</v>
      </c>
      <c r="AS276" s="7">
        <v>332311</v>
      </c>
      <c r="AT276" s="7" t="s">
        <v>359</v>
      </c>
      <c r="AU276" s="8">
        <v>3.4207415740156455E-2</v>
      </c>
      <c r="AV276" s="8">
        <v>8.2861435366651612E-3</v>
      </c>
      <c r="AW276" s="8">
        <v>4.7514275094682257E-2</v>
      </c>
      <c r="AX276" s="8">
        <v>4.6550672074017745E-2</v>
      </c>
      <c r="AY276" s="8">
        <v>1.2959282178872903E-2</v>
      </c>
      <c r="AZ276" s="8">
        <v>6.0347203582245164E-2</v>
      </c>
      <c r="BA276" s="8">
        <v>4.5878419430520977E-2</v>
      </c>
      <c r="BB276" s="8">
        <v>1.2227589337298547E-2</v>
      </c>
      <c r="BC276" s="8">
        <v>5.6416099416433878E-2</v>
      </c>
      <c r="BD276" s="8">
        <v>5.0466526374859683E-2</v>
      </c>
      <c r="BE276" s="8">
        <v>1.298707452381258E-2</v>
      </c>
      <c r="BF276" s="8">
        <v>8.4310230510338716E-2</v>
      </c>
      <c r="BG276" s="8">
        <v>0.10363585828412905</v>
      </c>
      <c r="BH276" s="8">
        <v>2.60049170336E-6</v>
      </c>
      <c r="BI276" s="8">
        <v>7.0381430595000016E-2</v>
      </c>
      <c r="BJ276" s="8">
        <v>1.0900078343716126</v>
      </c>
      <c r="BK276" s="8">
        <v>0.41017973848048384</v>
      </c>
      <c r="BL276" s="8">
        <v>0.40484468882935482</v>
      </c>
    </row>
    <row r="277" spans="1:64" x14ac:dyDescent="0.3">
      <c r="A277" s="7">
        <v>332312</v>
      </c>
      <c r="B277" s="7" t="s">
        <v>360</v>
      </c>
      <c r="C277" s="8">
        <f t="shared" si="72"/>
        <v>6.65937905877E-2</v>
      </c>
      <c r="D277" s="8">
        <f t="shared" si="73"/>
        <v>6.6217875247599998E-3</v>
      </c>
      <c r="E277" s="8">
        <f t="shared" si="74"/>
        <v>5.6307943837800002E-2</v>
      </c>
      <c r="F277" s="8">
        <f t="shared" si="75"/>
        <v>9.6128472675599999E-2</v>
      </c>
      <c r="G277" s="8">
        <f t="shared" si="76"/>
        <v>1.2754042524700001E-2</v>
      </c>
      <c r="H277" s="8">
        <f t="shared" si="77"/>
        <v>6.2339421390200003E-2</v>
      </c>
      <c r="I277" s="8">
        <f t="shared" si="78"/>
        <v>8.1984534977400006E-2</v>
      </c>
      <c r="J277" s="8">
        <f t="shared" si="79"/>
        <v>8.7120461923600005E-3</v>
      </c>
      <c r="K277" s="8">
        <f t="shared" si="80"/>
        <v>4.1764877157800001E-2</v>
      </c>
      <c r="L277" s="8">
        <f t="shared" si="81"/>
        <v>9.1034148928400005E-2</v>
      </c>
      <c r="M277" s="8">
        <f t="shared" si="82"/>
        <v>1.00736526015E-2</v>
      </c>
      <c r="N277" s="8">
        <f t="shared" si="83"/>
        <v>0.11129824727</v>
      </c>
      <c r="O277" s="8">
        <f t="shared" si="84"/>
        <v>0.359792792423</v>
      </c>
      <c r="P277" s="8">
        <f t="shared" si="85"/>
        <v>4.1149447399800001E-6</v>
      </c>
      <c r="Q277" s="8">
        <f t="shared" si="86"/>
        <v>0.24241525039100001</v>
      </c>
      <c r="R277" s="8">
        <f t="shared" si="87"/>
        <v>1.1295235219499999</v>
      </c>
      <c r="S277" s="8">
        <f t="shared" si="88"/>
        <v>1.1712219365900001</v>
      </c>
      <c r="T277" s="8">
        <f t="shared" si="89"/>
        <v>1.1324614583299999</v>
      </c>
      <c r="W277" s="7" t="s">
        <v>1580</v>
      </c>
      <c r="X277" s="7" t="s">
        <v>360</v>
      </c>
      <c r="Y277" s="8">
        <v>6.65937905877E-2</v>
      </c>
      <c r="Z277" s="8">
        <v>6.6217875247599998E-3</v>
      </c>
      <c r="AA277" s="8">
        <v>5.6307943837800002E-2</v>
      </c>
      <c r="AB277" s="8">
        <v>9.6128472675599999E-2</v>
      </c>
      <c r="AC277" s="8">
        <v>1.2754042524700001E-2</v>
      </c>
      <c r="AD277" s="8">
        <v>6.2339421390200003E-2</v>
      </c>
      <c r="AE277" s="8">
        <v>8.1984534977400006E-2</v>
      </c>
      <c r="AF277" s="8">
        <v>8.7120461923600005E-3</v>
      </c>
      <c r="AG277" s="8">
        <v>4.1764877157800001E-2</v>
      </c>
      <c r="AH277" s="8">
        <v>9.1034148928400005E-2</v>
      </c>
      <c r="AI277" s="8">
        <v>1.00736526015E-2</v>
      </c>
      <c r="AJ277" s="8">
        <v>0.11129824727</v>
      </c>
      <c r="AK277" s="8">
        <v>0.359792792423</v>
      </c>
      <c r="AL277" s="8">
        <v>4.1149447399800001E-6</v>
      </c>
      <c r="AM277" s="8">
        <v>0.24241525039100001</v>
      </c>
      <c r="AN277" s="8">
        <v>1.1295235219499999</v>
      </c>
      <c r="AO277" s="8">
        <v>1.1712219365900001</v>
      </c>
      <c r="AP277" s="8">
        <v>1.1324614583299999</v>
      </c>
      <c r="AS277" s="7">
        <v>332312</v>
      </c>
      <c r="AT277" s="7" t="s">
        <v>360</v>
      </c>
      <c r="AU277" s="8">
        <v>8.1542868359103224E-2</v>
      </c>
      <c r="AV277" s="8">
        <v>1.7691480555563386E-2</v>
      </c>
      <c r="AW277" s="8">
        <v>0.10731490398463388</v>
      </c>
      <c r="AX277" s="8">
        <v>0.12279368805934437</v>
      </c>
      <c r="AY277" s="8">
        <v>3.2936564294755485E-2</v>
      </c>
      <c r="AZ277" s="8">
        <v>0.15012720874755048</v>
      </c>
      <c r="BA277" s="8">
        <v>0.10829460170087743</v>
      </c>
      <c r="BB277" s="8">
        <v>2.5688470418401926E-2</v>
      </c>
      <c r="BC277" s="8">
        <v>0.12419280260714195</v>
      </c>
      <c r="BD277" s="8">
        <v>0.11874096308080967</v>
      </c>
      <c r="BE277" s="8">
        <v>2.7364170245758219E-2</v>
      </c>
      <c r="BF277" s="8">
        <v>0.19029116425427581</v>
      </c>
      <c r="BG277" s="8">
        <v>0.29015547776048412</v>
      </c>
      <c r="BH277" s="8">
        <v>5.0139742631914507E-6</v>
      </c>
      <c r="BI277" s="8">
        <v>0.19549616967016117</v>
      </c>
      <c r="BJ277" s="8">
        <v>1.2065492528995161</v>
      </c>
      <c r="BK277" s="8">
        <v>1.1123090740049999</v>
      </c>
      <c r="BL277" s="8">
        <v>1.0646274876298387</v>
      </c>
    </row>
    <row r="278" spans="1:64" x14ac:dyDescent="0.3">
      <c r="A278" s="7">
        <v>332313</v>
      </c>
      <c r="B278" s="7" t="s">
        <v>361</v>
      </c>
      <c r="C278" s="8">
        <f t="shared" si="72"/>
        <v>5.6840357308053216E-2</v>
      </c>
      <c r="D278" s="8">
        <f t="shared" si="73"/>
        <v>1.363790758958516E-2</v>
      </c>
      <c r="E278" s="8">
        <f t="shared" si="74"/>
        <v>7.1460946685482252E-2</v>
      </c>
      <c r="F278" s="8">
        <f t="shared" si="75"/>
        <v>0.10193879645256777</v>
      </c>
      <c r="G278" s="8">
        <f t="shared" si="76"/>
        <v>2.9384063545980652E-2</v>
      </c>
      <c r="H278" s="8">
        <f t="shared" si="77"/>
        <v>0.12572347777920165</v>
      </c>
      <c r="I278" s="8">
        <f t="shared" si="78"/>
        <v>7.4640595811177435E-2</v>
      </c>
      <c r="J278" s="8">
        <f t="shared" si="79"/>
        <v>1.9855408153696776E-2</v>
      </c>
      <c r="K278" s="8">
        <f t="shared" si="80"/>
        <v>8.5733375785029042E-2</v>
      </c>
      <c r="L278" s="8">
        <f t="shared" si="81"/>
        <v>8.2395673297646799E-2</v>
      </c>
      <c r="M278" s="8">
        <f t="shared" si="82"/>
        <v>2.1193024301151615E-2</v>
      </c>
      <c r="N278" s="8">
        <f t="shared" si="83"/>
        <v>0.12573961320945165</v>
      </c>
      <c r="O278" s="8">
        <f t="shared" si="84"/>
        <v>0.16770880018716131</v>
      </c>
      <c r="P278" s="8">
        <f t="shared" si="85"/>
        <v>1.3655760246619354E-6</v>
      </c>
      <c r="Q278" s="8">
        <f t="shared" si="86"/>
        <v>0.11314552418362897</v>
      </c>
      <c r="R278" s="8">
        <f t="shared" si="87"/>
        <v>1</v>
      </c>
      <c r="S278" s="8">
        <f t="shared" si="88"/>
        <v>0.72478827326161277</v>
      </c>
      <c r="T278" s="8">
        <f t="shared" si="89"/>
        <v>0.64797131523387097</v>
      </c>
      <c r="W278" s="7" t="s">
        <v>1581</v>
      </c>
      <c r="X278" s="7" t="s">
        <v>361</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1</v>
      </c>
      <c r="AO278" s="8">
        <v>0</v>
      </c>
      <c r="AP278" s="8">
        <v>0</v>
      </c>
      <c r="AS278" s="7">
        <v>332313</v>
      </c>
      <c r="AT278" s="7" t="s">
        <v>361</v>
      </c>
      <c r="AU278" s="8">
        <v>5.6840357308053216E-2</v>
      </c>
      <c r="AV278" s="8">
        <v>1.363790758958516E-2</v>
      </c>
      <c r="AW278" s="8">
        <v>7.1460946685482252E-2</v>
      </c>
      <c r="AX278" s="8">
        <v>0.10193879645256777</v>
      </c>
      <c r="AY278" s="8">
        <v>2.9384063545980652E-2</v>
      </c>
      <c r="AZ278" s="8">
        <v>0.12572347777920165</v>
      </c>
      <c r="BA278" s="8">
        <v>7.4640595811177435E-2</v>
      </c>
      <c r="BB278" s="8">
        <v>1.9855408153696776E-2</v>
      </c>
      <c r="BC278" s="8">
        <v>8.5733375785029042E-2</v>
      </c>
      <c r="BD278" s="8">
        <v>8.2395673297646799E-2</v>
      </c>
      <c r="BE278" s="8">
        <v>2.1193024301151615E-2</v>
      </c>
      <c r="BF278" s="8">
        <v>0.12573961320945165</v>
      </c>
      <c r="BG278" s="8">
        <v>0.16770880018716131</v>
      </c>
      <c r="BH278" s="8">
        <v>1.3655760246619354E-6</v>
      </c>
      <c r="BI278" s="8">
        <v>0.11314552418362897</v>
      </c>
      <c r="BJ278" s="8">
        <v>1.1419392115830649</v>
      </c>
      <c r="BK278" s="8">
        <v>0.72478827326161277</v>
      </c>
      <c r="BL278" s="8">
        <v>0.64797131523387097</v>
      </c>
    </row>
    <row r="279" spans="1:64" x14ac:dyDescent="0.3">
      <c r="A279" s="7">
        <v>332321</v>
      </c>
      <c r="B279" s="7" t="s">
        <v>362</v>
      </c>
      <c r="C279" s="8">
        <f t="shared" si="72"/>
        <v>5.2911936811667754E-2</v>
      </c>
      <c r="D279" s="8">
        <f t="shared" si="73"/>
        <v>1.3083653980675002E-2</v>
      </c>
      <c r="E279" s="8">
        <f t="shared" si="74"/>
        <v>7.3142821668287103E-2</v>
      </c>
      <c r="F279" s="8">
        <f t="shared" si="75"/>
        <v>5.724285262512499E-2</v>
      </c>
      <c r="G279" s="8">
        <f t="shared" si="76"/>
        <v>1.8012637994632905E-2</v>
      </c>
      <c r="H279" s="8">
        <f t="shared" si="77"/>
        <v>8.1122783148053226E-2</v>
      </c>
      <c r="I279" s="8">
        <f t="shared" si="78"/>
        <v>6.2378057986848395E-2</v>
      </c>
      <c r="J279" s="8">
        <f t="shared" si="79"/>
        <v>1.6388362022795162E-2</v>
      </c>
      <c r="K279" s="8">
        <f t="shared" si="80"/>
        <v>7.6361048643079049E-2</v>
      </c>
      <c r="L279" s="8">
        <f t="shared" si="81"/>
        <v>7.1235210284748399E-2</v>
      </c>
      <c r="M279" s="8">
        <f t="shared" si="82"/>
        <v>1.8172822875874194E-2</v>
      </c>
      <c r="N279" s="8">
        <f t="shared" si="83"/>
        <v>0.11413521246635483</v>
      </c>
      <c r="O279" s="8">
        <f t="shared" si="84"/>
        <v>0.1684784027755484</v>
      </c>
      <c r="P279" s="8">
        <f t="shared" si="85"/>
        <v>4.886951222843064E-6</v>
      </c>
      <c r="Q279" s="8">
        <f t="shared" si="86"/>
        <v>0.11867809483567739</v>
      </c>
      <c r="R279" s="8">
        <f t="shared" si="87"/>
        <v>1</v>
      </c>
      <c r="S279" s="8">
        <f t="shared" si="88"/>
        <v>0.57573311247758052</v>
      </c>
      <c r="T279" s="8">
        <f t="shared" si="89"/>
        <v>0.57448230736241945</v>
      </c>
      <c r="W279" s="7" t="s">
        <v>1582</v>
      </c>
      <c r="X279" s="7" t="s">
        <v>362</v>
      </c>
      <c r="Y279" s="8">
        <v>0</v>
      </c>
      <c r="Z279" s="8">
        <v>0</v>
      </c>
      <c r="AA279" s="8">
        <v>0</v>
      </c>
      <c r="AB279" s="8">
        <v>0</v>
      </c>
      <c r="AC279" s="8">
        <v>0</v>
      </c>
      <c r="AD279" s="8">
        <v>0</v>
      </c>
      <c r="AE279" s="8">
        <v>0</v>
      </c>
      <c r="AF279" s="8">
        <v>0</v>
      </c>
      <c r="AG279" s="8">
        <v>0</v>
      </c>
      <c r="AH279" s="8">
        <v>0</v>
      </c>
      <c r="AI279" s="8">
        <v>0</v>
      </c>
      <c r="AJ279" s="8">
        <v>0</v>
      </c>
      <c r="AK279" s="8">
        <v>0</v>
      </c>
      <c r="AL279" s="8">
        <v>0</v>
      </c>
      <c r="AM279" s="8">
        <v>0</v>
      </c>
      <c r="AN279" s="8">
        <v>1</v>
      </c>
      <c r="AO279" s="8">
        <v>0</v>
      </c>
      <c r="AP279" s="8">
        <v>0</v>
      </c>
      <c r="AS279" s="7">
        <v>332321</v>
      </c>
      <c r="AT279" s="7" t="s">
        <v>362</v>
      </c>
      <c r="AU279" s="8">
        <v>5.2911936811667754E-2</v>
      </c>
      <c r="AV279" s="8">
        <v>1.3083653980675002E-2</v>
      </c>
      <c r="AW279" s="8">
        <v>7.3142821668287103E-2</v>
      </c>
      <c r="AX279" s="8">
        <v>5.724285262512499E-2</v>
      </c>
      <c r="AY279" s="8">
        <v>1.8012637994632905E-2</v>
      </c>
      <c r="AZ279" s="8">
        <v>8.1122783148053226E-2</v>
      </c>
      <c r="BA279" s="8">
        <v>6.2378057986848395E-2</v>
      </c>
      <c r="BB279" s="8">
        <v>1.6388362022795162E-2</v>
      </c>
      <c r="BC279" s="8">
        <v>7.6361048643079049E-2</v>
      </c>
      <c r="BD279" s="8">
        <v>7.1235210284748399E-2</v>
      </c>
      <c r="BE279" s="8">
        <v>1.8172822875874194E-2</v>
      </c>
      <c r="BF279" s="8">
        <v>0.11413521246635483</v>
      </c>
      <c r="BG279" s="8">
        <v>0.1684784027755484</v>
      </c>
      <c r="BH279" s="8">
        <v>4.886951222843064E-6</v>
      </c>
      <c r="BI279" s="8">
        <v>0.11867809483567739</v>
      </c>
      <c r="BJ279" s="8">
        <v>1.1391384124603225</v>
      </c>
      <c r="BK279" s="8">
        <v>0.57573311247758052</v>
      </c>
      <c r="BL279" s="8">
        <v>0.57448230736241945</v>
      </c>
    </row>
    <row r="280" spans="1:64" x14ac:dyDescent="0.3">
      <c r="A280" s="7">
        <v>332322</v>
      </c>
      <c r="B280" s="7" t="s">
        <v>363</v>
      </c>
      <c r="C280" s="8">
        <f t="shared" si="72"/>
        <v>8.5928637577306441E-2</v>
      </c>
      <c r="D280" s="8">
        <f t="shared" si="73"/>
        <v>1.8931718415166447E-2</v>
      </c>
      <c r="E280" s="8">
        <f t="shared" si="74"/>
        <v>0.12107932567926614</v>
      </c>
      <c r="F280" s="8">
        <f t="shared" si="75"/>
        <v>9.8002561885136133E-2</v>
      </c>
      <c r="G280" s="8">
        <f t="shared" si="76"/>
        <v>2.5943742170340966E-2</v>
      </c>
      <c r="H280" s="8">
        <f t="shared" si="77"/>
        <v>0.12624747621592128</v>
      </c>
      <c r="I280" s="8">
        <f t="shared" si="78"/>
        <v>0.10202417455570323</v>
      </c>
      <c r="J280" s="8">
        <f t="shared" si="79"/>
        <v>2.3474064695851934E-2</v>
      </c>
      <c r="K280" s="8">
        <f t="shared" si="80"/>
        <v>0.1215026449360613</v>
      </c>
      <c r="L280" s="8">
        <f t="shared" si="81"/>
        <v>0.11622526227171776</v>
      </c>
      <c r="M280" s="8">
        <f t="shared" si="82"/>
        <v>2.6174764445467423E-2</v>
      </c>
      <c r="N280" s="8">
        <f t="shared" si="83"/>
        <v>0.19136512388783869</v>
      </c>
      <c r="O280" s="8">
        <f t="shared" si="84"/>
        <v>0.3379715795350326</v>
      </c>
      <c r="P280" s="8">
        <f t="shared" si="85"/>
        <v>8.1279056826824187E-6</v>
      </c>
      <c r="Q280" s="8">
        <f t="shared" si="86"/>
        <v>0.2370142880467743</v>
      </c>
      <c r="R280" s="8">
        <f t="shared" si="87"/>
        <v>1</v>
      </c>
      <c r="S280" s="8">
        <f t="shared" si="88"/>
        <v>1.0889034576906451</v>
      </c>
      <c r="T280" s="8">
        <f t="shared" si="89"/>
        <v>1.0857105616067746</v>
      </c>
      <c r="W280" s="7" t="s">
        <v>1583</v>
      </c>
      <c r="X280" s="7" t="s">
        <v>363</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1</v>
      </c>
      <c r="AO280" s="8">
        <v>0</v>
      </c>
      <c r="AP280" s="8">
        <v>0</v>
      </c>
      <c r="AS280" s="7">
        <v>332322</v>
      </c>
      <c r="AT280" s="7" t="s">
        <v>363</v>
      </c>
      <c r="AU280" s="8">
        <v>8.5928637577306441E-2</v>
      </c>
      <c r="AV280" s="8">
        <v>1.8931718415166447E-2</v>
      </c>
      <c r="AW280" s="8">
        <v>0.12107932567926614</v>
      </c>
      <c r="AX280" s="8">
        <v>9.8002561885136133E-2</v>
      </c>
      <c r="AY280" s="8">
        <v>2.5943742170340966E-2</v>
      </c>
      <c r="AZ280" s="8">
        <v>0.12624747621592128</v>
      </c>
      <c r="BA280" s="8">
        <v>0.10202417455570323</v>
      </c>
      <c r="BB280" s="8">
        <v>2.3474064695851934E-2</v>
      </c>
      <c r="BC280" s="8">
        <v>0.1215026449360613</v>
      </c>
      <c r="BD280" s="8">
        <v>0.11622526227171776</v>
      </c>
      <c r="BE280" s="8">
        <v>2.6174764445467423E-2</v>
      </c>
      <c r="BF280" s="8">
        <v>0.19136512388783869</v>
      </c>
      <c r="BG280" s="8">
        <v>0.3379715795350326</v>
      </c>
      <c r="BH280" s="8">
        <v>8.1279056826824187E-6</v>
      </c>
      <c r="BI280" s="8">
        <v>0.2370142880467743</v>
      </c>
      <c r="BJ280" s="8">
        <v>1.2259396816714516</v>
      </c>
      <c r="BK280" s="8">
        <v>1.0889034576906451</v>
      </c>
      <c r="BL280" s="8">
        <v>1.0857105616067746</v>
      </c>
    </row>
    <row r="281" spans="1:64" x14ac:dyDescent="0.3">
      <c r="A281" s="7">
        <v>332323</v>
      </c>
      <c r="B281" s="7" t="s">
        <v>364</v>
      </c>
      <c r="C281" s="8">
        <f t="shared" si="72"/>
        <v>6.0361470508899999E-2</v>
      </c>
      <c r="D281" s="8">
        <f t="shared" si="73"/>
        <v>6.4201076647500003E-3</v>
      </c>
      <c r="E281" s="8">
        <f t="shared" si="74"/>
        <v>5.9176217528000001E-2</v>
      </c>
      <c r="F281" s="8">
        <f t="shared" si="75"/>
        <v>4.6874176771000003E-3</v>
      </c>
      <c r="G281" s="8">
        <f t="shared" si="76"/>
        <v>5.9454863142800003E-4</v>
      </c>
      <c r="H281" s="8">
        <f t="shared" si="77"/>
        <v>3.2395186293400001E-3</v>
      </c>
      <c r="I281" s="8">
        <f t="shared" si="78"/>
        <v>6.71999160071E-2</v>
      </c>
      <c r="J281" s="8">
        <f t="shared" si="79"/>
        <v>7.1780985380000004E-3</v>
      </c>
      <c r="K281" s="8">
        <f t="shared" si="80"/>
        <v>3.8423562316300001E-2</v>
      </c>
      <c r="L281" s="8">
        <f t="shared" si="81"/>
        <v>7.8973223374800006E-2</v>
      </c>
      <c r="M281" s="8">
        <f t="shared" si="82"/>
        <v>8.8207643694000002E-3</v>
      </c>
      <c r="N281" s="8">
        <f t="shared" si="83"/>
        <v>0.104572763741</v>
      </c>
      <c r="O281" s="8">
        <f t="shared" si="84"/>
        <v>0.40073246999599998</v>
      </c>
      <c r="P281" s="8">
        <f t="shared" si="85"/>
        <v>8.5631556316199996E-5</v>
      </c>
      <c r="Q281" s="8">
        <f t="shared" si="86"/>
        <v>0.28328481056900001</v>
      </c>
      <c r="R281" s="8">
        <f t="shared" si="87"/>
        <v>1.1259577957</v>
      </c>
      <c r="S281" s="8">
        <f t="shared" si="88"/>
        <v>1.0085214849399999</v>
      </c>
      <c r="T281" s="8">
        <f t="shared" si="89"/>
        <v>1.1128015768599999</v>
      </c>
      <c r="W281" s="7" t="s">
        <v>1584</v>
      </c>
      <c r="X281" s="7" t="s">
        <v>364</v>
      </c>
      <c r="Y281" s="8">
        <v>6.0361470508899999E-2</v>
      </c>
      <c r="Z281" s="8">
        <v>6.4201076647500003E-3</v>
      </c>
      <c r="AA281" s="8">
        <v>5.9176217528000001E-2</v>
      </c>
      <c r="AB281" s="8">
        <v>4.6874176771000003E-3</v>
      </c>
      <c r="AC281" s="8">
        <v>5.9454863142800003E-4</v>
      </c>
      <c r="AD281" s="8">
        <v>3.2395186293400001E-3</v>
      </c>
      <c r="AE281" s="8">
        <v>6.71999160071E-2</v>
      </c>
      <c r="AF281" s="8">
        <v>7.1780985380000004E-3</v>
      </c>
      <c r="AG281" s="8">
        <v>3.8423562316300001E-2</v>
      </c>
      <c r="AH281" s="8">
        <v>7.8973223374800006E-2</v>
      </c>
      <c r="AI281" s="8">
        <v>8.8207643694000002E-3</v>
      </c>
      <c r="AJ281" s="8">
        <v>0.104572763741</v>
      </c>
      <c r="AK281" s="8">
        <v>0.40073246999599998</v>
      </c>
      <c r="AL281" s="8">
        <v>8.5631556316199996E-5</v>
      </c>
      <c r="AM281" s="8">
        <v>0.28328481056900001</v>
      </c>
      <c r="AN281" s="8">
        <v>1.1259577957</v>
      </c>
      <c r="AO281" s="8">
        <v>1.0085214849399999</v>
      </c>
      <c r="AP281" s="8">
        <v>1.1128015768599999</v>
      </c>
      <c r="AS281" s="7">
        <v>332323</v>
      </c>
      <c r="AT281" s="7" t="s">
        <v>364</v>
      </c>
      <c r="AU281" s="8">
        <v>8.838854788308706E-2</v>
      </c>
      <c r="AV281" s="8">
        <v>1.913713079155226E-2</v>
      </c>
      <c r="AW281" s="8">
        <v>0.12091538565870805</v>
      </c>
      <c r="AX281" s="8">
        <v>8.3713982390287545E-2</v>
      </c>
      <c r="AY281" s="8">
        <v>2.4139825566587919E-2</v>
      </c>
      <c r="AZ281" s="8">
        <v>0.11064875285841692</v>
      </c>
      <c r="BA281" s="8">
        <v>0.10406768550998872</v>
      </c>
      <c r="BB281" s="8">
        <v>2.361929351100775E-2</v>
      </c>
      <c r="BC281" s="8">
        <v>0.12069484326325808</v>
      </c>
      <c r="BD281" s="8">
        <v>0.12005867542052745</v>
      </c>
      <c r="BE281" s="8">
        <v>2.6614460927599188E-2</v>
      </c>
      <c r="BF281" s="8">
        <v>0.1922978169307081</v>
      </c>
      <c r="BG281" s="8">
        <v>0.34902505451264565</v>
      </c>
      <c r="BH281" s="8">
        <v>2.7022507192120649E-5</v>
      </c>
      <c r="BI281" s="8">
        <v>0.2467319317859035</v>
      </c>
      <c r="BJ281" s="8">
        <v>1.2284410643333867</v>
      </c>
      <c r="BK281" s="8">
        <v>1.0894703027512902</v>
      </c>
      <c r="BL281" s="8">
        <v>1.11934956422</v>
      </c>
    </row>
    <row r="282" spans="1:64" x14ac:dyDescent="0.3">
      <c r="A282" s="7">
        <v>332410</v>
      </c>
      <c r="B282" s="7" t="s">
        <v>365</v>
      </c>
      <c r="C282" s="8">
        <f t="shared" si="72"/>
        <v>7.6704964155100003E-2</v>
      </c>
      <c r="D282" s="8">
        <f t="shared" si="73"/>
        <v>8.6811958243299993E-3</v>
      </c>
      <c r="E282" s="8">
        <f t="shared" si="74"/>
        <v>7.6853237812200006E-2</v>
      </c>
      <c r="F282" s="8">
        <f t="shared" si="75"/>
        <v>0.105789960731</v>
      </c>
      <c r="G282" s="8">
        <f t="shared" si="76"/>
        <v>1.5094557605199999E-2</v>
      </c>
      <c r="H282" s="8">
        <f t="shared" si="77"/>
        <v>8.2679135768200004E-2</v>
      </c>
      <c r="I282" s="8">
        <f t="shared" si="78"/>
        <v>8.1090860074000001E-2</v>
      </c>
      <c r="J282" s="8">
        <f t="shared" si="79"/>
        <v>9.4808673980699993E-3</v>
      </c>
      <c r="K282" s="8">
        <f t="shared" si="80"/>
        <v>4.4501989214800003E-2</v>
      </c>
      <c r="L282" s="8">
        <f t="shared" si="81"/>
        <v>8.4774028312399996E-2</v>
      </c>
      <c r="M282" s="8">
        <f t="shared" si="82"/>
        <v>9.98926789983E-3</v>
      </c>
      <c r="N282" s="8">
        <f t="shared" si="83"/>
        <v>0.12511585646100001</v>
      </c>
      <c r="O282" s="8">
        <f t="shared" si="84"/>
        <v>0.44716626100399998</v>
      </c>
      <c r="P282" s="8">
        <f t="shared" si="85"/>
        <v>3.7689903500799999E-6</v>
      </c>
      <c r="Q282" s="8">
        <f t="shared" si="86"/>
        <v>0.27659416215400001</v>
      </c>
      <c r="R282" s="8">
        <f t="shared" si="87"/>
        <v>1.1622393977900001</v>
      </c>
      <c r="S282" s="8">
        <f t="shared" si="88"/>
        <v>1.2035636541000001</v>
      </c>
      <c r="T282" s="8">
        <f t="shared" si="89"/>
        <v>1.13507371669</v>
      </c>
      <c r="W282" s="7" t="s">
        <v>1585</v>
      </c>
      <c r="X282" s="7" t="s">
        <v>365</v>
      </c>
      <c r="Y282" s="8">
        <v>7.6704964155100003E-2</v>
      </c>
      <c r="Z282" s="8">
        <v>8.6811958243299993E-3</v>
      </c>
      <c r="AA282" s="8">
        <v>7.6853237812200006E-2</v>
      </c>
      <c r="AB282" s="8">
        <v>0.105789960731</v>
      </c>
      <c r="AC282" s="8">
        <v>1.5094557605199999E-2</v>
      </c>
      <c r="AD282" s="8">
        <v>8.2679135768200004E-2</v>
      </c>
      <c r="AE282" s="8">
        <v>8.1090860074000001E-2</v>
      </c>
      <c r="AF282" s="8">
        <v>9.4808673980699993E-3</v>
      </c>
      <c r="AG282" s="8">
        <v>4.4501989214800003E-2</v>
      </c>
      <c r="AH282" s="8">
        <v>8.4774028312399996E-2</v>
      </c>
      <c r="AI282" s="8">
        <v>9.98926789983E-3</v>
      </c>
      <c r="AJ282" s="8">
        <v>0.12511585646100001</v>
      </c>
      <c r="AK282" s="8">
        <v>0.44716626100399998</v>
      </c>
      <c r="AL282" s="8">
        <v>3.7689903500799999E-6</v>
      </c>
      <c r="AM282" s="8">
        <v>0.27659416215400001</v>
      </c>
      <c r="AN282" s="8">
        <v>1.1622393977900001</v>
      </c>
      <c r="AO282" s="8">
        <v>1.2035636541000001</v>
      </c>
      <c r="AP282" s="8">
        <v>1.13507371669</v>
      </c>
      <c r="AS282" s="7">
        <v>332410</v>
      </c>
      <c r="AT282" s="7" t="s">
        <v>365</v>
      </c>
      <c r="AU282" s="8">
        <v>3.2250199830314526E-2</v>
      </c>
      <c r="AV282" s="8">
        <v>7.8387870933235501E-3</v>
      </c>
      <c r="AW282" s="8">
        <v>4.9475547241799991E-2</v>
      </c>
      <c r="AX282" s="8">
        <v>4.0494714802316124E-2</v>
      </c>
      <c r="AY282" s="8">
        <v>1.2487661427311291E-2</v>
      </c>
      <c r="AZ282" s="8">
        <v>7.3635323820051612E-2</v>
      </c>
      <c r="BA282" s="8">
        <v>3.484096187943226E-2</v>
      </c>
      <c r="BB282" s="8">
        <v>9.2898635980662898E-3</v>
      </c>
      <c r="BC282" s="8">
        <v>5.0919530431424199E-2</v>
      </c>
      <c r="BD282" s="8">
        <v>3.633844554375E-2</v>
      </c>
      <c r="BE282" s="8">
        <v>9.2889285584456457E-3</v>
      </c>
      <c r="BF282" s="8">
        <v>7.0103907244564515E-2</v>
      </c>
      <c r="BG282" s="8">
        <v>0.1153977447752258</v>
      </c>
      <c r="BH282" s="8">
        <v>1.121998105975E-6</v>
      </c>
      <c r="BI282" s="8">
        <v>7.137913862038707E-2</v>
      </c>
      <c r="BJ282" s="8">
        <v>1.089564534165484</v>
      </c>
      <c r="BK282" s="8">
        <v>0.38468221617887094</v>
      </c>
      <c r="BL282" s="8">
        <v>0.35311487203790326</v>
      </c>
    </row>
    <row r="283" spans="1:64" x14ac:dyDescent="0.3">
      <c r="A283" s="7">
        <v>332420</v>
      </c>
      <c r="B283" s="7" t="s">
        <v>366</v>
      </c>
      <c r="C283" s="8">
        <f t="shared" si="72"/>
        <v>2.9760174437640324E-2</v>
      </c>
      <c r="D283" s="8">
        <f t="shared" si="73"/>
        <v>7.8072105151798391E-3</v>
      </c>
      <c r="E283" s="8">
        <f t="shared" si="74"/>
        <v>4.5703744616209678E-2</v>
      </c>
      <c r="F283" s="8">
        <f t="shared" si="75"/>
        <v>4.4222210541317739E-2</v>
      </c>
      <c r="G283" s="8">
        <f t="shared" si="76"/>
        <v>1.3764425803269356E-2</v>
      </c>
      <c r="H283" s="8">
        <f t="shared" si="77"/>
        <v>6.370060957106613E-2</v>
      </c>
      <c r="I283" s="8">
        <f t="shared" si="78"/>
        <v>4.2894330190701616E-2</v>
      </c>
      <c r="J283" s="8">
        <f t="shared" si="79"/>
        <v>1.2322386327269355E-2</v>
      </c>
      <c r="K283" s="8">
        <f t="shared" si="80"/>
        <v>5.4594604382790325E-2</v>
      </c>
      <c r="L283" s="8">
        <f t="shared" si="81"/>
        <v>4.0526807080999996E-2</v>
      </c>
      <c r="M283" s="8">
        <f t="shared" si="82"/>
        <v>1.1007304516833872E-2</v>
      </c>
      <c r="N283" s="8">
        <f t="shared" si="83"/>
        <v>7.5068910190306454E-2</v>
      </c>
      <c r="O283" s="8">
        <f t="shared" si="84"/>
        <v>9.5465744108467712E-2</v>
      </c>
      <c r="P283" s="8">
        <f t="shared" si="85"/>
        <v>9.7177197064532277E-7</v>
      </c>
      <c r="Q283" s="8">
        <f t="shared" si="86"/>
        <v>5.373938991870969E-2</v>
      </c>
      <c r="R283" s="8">
        <f t="shared" si="87"/>
        <v>1</v>
      </c>
      <c r="S283" s="8">
        <f t="shared" si="88"/>
        <v>0.36362272978677412</v>
      </c>
      <c r="T283" s="8">
        <f t="shared" si="89"/>
        <v>0.35174680477193554</v>
      </c>
      <c r="W283" s="7" t="s">
        <v>1586</v>
      </c>
      <c r="X283" s="7" t="s">
        <v>366</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1</v>
      </c>
      <c r="AO283" s="8">
        <v>0</v>
      </c>
      <c r="AP283" s="8">
        <v>0</v>
      </c>
      <c r="AS283" s="7">
        <v>332420</v>
      </c>
      <c r="AT283" s="7" t="s">
        <v>366</v>
      </c>
      <c r="AU283" s="8">
        <v>2.9760174437640324E-2</v>
      </c>
      <c r="AV283" s="8">
        <v>7.8072105151798391E-3</v>
      </c>
      <c r="AW283" s="8">
        <v>4.5703744616209678E-2</v>
      </c>
      <c r="AX283" s="8">
        <v>4.4222210541317739E-2</v>
      </c>
      <c r="AY283" s="8">
        <v>1.3764425803269356E-2</v>
      </c>
      <c r="AZ283" s="8">
        <v>6.370060957106613E-2</v>
      </c>
      <c r="BA283" s="8">
        <v>4.2894330190701616E-2</v>
      </c>
      <c r="BB283" s="8">
        <v>1.2322386327269355E-2</v>
      </c>
      <c r="BC283" s="8">
        <v>5.4594604382790325E-2</v>
      </c>
      <c r="BD283" s="8">
        <v>4.0526807080999996E-2</v>
      </c>
      <c r="BE283" s="8">
        <v>1.1007304516833872E-2</v>
      </c>
      <c r="BF283" s="8">
        <v>7.5068910190306454E-2</v>
      </c>
      <c r="BG283" s="8">
        <v>9.5465744108467712E-2</v>
      </c>
      <c r="BH283" s="8">
        <v>9.7177197064532277E-7</v>
      </c>
      <c r="BI283" s="8">
        <v>5.373938991870969E-2</v>
      </c>
      <c r="BJ283" s="8">
        <v>1.0832711295688711</v>
      </c>
      <c r="BK283" s="8">
        <v>0.36362272978677412</v>
      </c>
      <c r="BL283" s="8">
        <v>0.35174680477193554</v>
      </c>
    </row>
    <row r="284" spans="1:64" x14ac:dyDescent="0.3">
      <c r="A284" s="7">
        <v>332431</v>
      </c>
      <c r="B284" s="7" t="s">
        <v>367</v>
      </c>
      <c r="C284" s="8">
        <f t="shared" si="72"/>
        <v>1.0905788505875806E-2</v>
      </c>
      <c r="D284" s="8">
        <f t="shared" si="73"/>
        <v>2.2260829859114518E-3</v>
      </c>
      <c r="E284" s="8">
        <f t="shared" si="74"/>
        <v>1.2250977687920968E-2</v>
      </c>
      <c r="F284" s="8">
        <f t="shared" si="75"/>
        <v>2.6765905575016128E-2</v>
      </c>
      <c r="G284" s="8">
        <f t="shared" si="76"/>
        <v>1.0062242934817741E-2</v>
      </c>
      <c r="H284" s="8">
        <f t="shared" si="77"/>
        <v>4.1284063869580653E-2</v>
      </c>
      <c r="I284" s="8">
        <f t="shared" si="78"/>
        <v>1.9392983328354839E-2</v>
      </c>
      <c r="J284" s="8">
        <f t="shared" si="79"/>
        <v>5.6372655488338705E-3</v>
      </c>
      <c r="K284" s="8">
        <f t="shared" si="80"/>
        <v>2.4205442414103228E-2</v>
      </c>
      <c r="L284" s="8">
        <f t="shared" si="81"/>
        <v>1.7487584616564515E-2</v>
      </c>
      <c r="M284" s="8">
        <f t="shared" si="82"/>
        <v>4.3403191347435484E-3</v>
      </c>
      <c r="N284" s="8">
        <f t="shared" si="83"/>
        <v>2.9617074114919355E-2</v>
      </c>
      <c r="O284" s="8">
        <f t="shared" si="84"/>
        <v>2.6196579044419351E-2</v>
      </c>
      <c r="P284" s="8">
        <f t="shared" si="85"/>
        <v>1.2556772114962906E-7</v>
      </c>
      <c r="Q284" s="8">
        <f t="shared" si="86"/>
        <v>1.2412640500548387E-2</v>
      </c>
      <c r="R284" s="8">
        <f t="shared" si="87"/>
        <v>1</v>
      </c>
      <c r="S284" s="8">
        <f t="shared" si="88"/>
        <v>0.17488640592790325</v>
      </c>
      <c r="T284" s="8">
        <f t="shared" si="89"/>
        <v>0.14600988483967742</v>
      </c>
      <c r="W284" s="7" t="s">
        <v>1587</v>
      </c>
      <c r="X284" s="7" t="s">
        <v>367</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1</v>
      </c>
      <c r="AO284" s="8">
        <v>0</v>
      </c>
      <c r="AP284" s="8">
        <v>0</v>
      </c>
      <c r="AS284" s="7">
        <v>332431</v>
      </c>
      <c r="AT284" s="7" t="s">
        <v>367</v>
      </c>
      <c r="AU284" s="8">
        <v>1.0905788505875806E-2</v>
      </c>
      <c r="AV284" s="8">
        <v>2.2260829859114518E-3</v>
      </c>
      <c r="AW284" s="8">
        <v>1.2250977687920968E-2</v>
      </c>
      <c r="AX284" s="8">
        <v>2.6765905575016128E-2</v>
      </c>
      <c r="AY284" s="8">
        <v>1.0062242934817741E-2</v>
      </c>
      <c r="AZ284" s="8">
        <v>4.1284063869580653E-2</v>
      </c>
      <c r="BA284" s="8">
        <v>1.9392983328354839E-2</v>
      </c>
      <c r="BB284" s="8">
        <v>5.6372655488338705E-3</v>
      </c>
      <c r="BC284" s="8">
        <v>2.4205442414103228E-2</v>
      </c>
      <c r="BD284" s="8">
        <v>1.7487584616564515E-2</v>
      </c>
      <c r="BE284" s="8">
        <v>4.3403191347435484E-3</v>
      </c>
      <c r="BF284" s="8">
        <v>2.9617074114919355E-2</v>
      </c>
      <c r="BG284" s="8">
        <v>2.6196579044419351E-2</v>
      </c>
      <c r="BH284" s="8">
        <v>1.2556772114962906E-7</v>
      </c>
      <c r="BI284" s="8">
        <v>1.2412640500548387E-2</v>
      </c>
      <c r="BJ284" s="8">
        <v>1.0253828491798387</v>
      </c>
      <c r="BK284" s="8">
        <v>0.17488640592790325</v>
      </c>
      <c r="BL284" s="8">
        <v>0.14600988483967742</v>
      </c>
    </row>
    <row r="285" spans="1:64" x14ac:dyDescent="0.3">
      <c r="A285" s="7">
        <v>332439</v>
      </c>
      <c r="B285" s="7" t="s">
        <v>368</v>
      </c>
      <c r="C285" s="8">
        <f t="shared" si="72"/>
        <v>1.9964893531958062E-2</v>
      </c>
      <c r="D285" s="8">
        <f t="shared" si="73"/>
        <v>5.0481451733569351E-3</v>
      </c>
      <c r="E285" s="8">
        <f t="shared" si="74"/>
        <v>2.5462800016372578E-2</v>
      </c>
      <c r="F285" s="8">
        <f t="shared" si="75"/>
        <v>3.0494365389941932E-2</v>
      </c>
      <c r="G285" s="8">
        <f t="shared" si="76"/>
        <v>1.3854489227374193E-2</v>
      </c>
      <c r="H285" s="8">
        <f t="shared" si="77"/>
        <v>5.4231192353854839E-2</v>
      </c>
      <c r="I285" s="8">
        <f t="shared" si="78"/>
        <v>3.7475011656048392E-2</v>
      </c>
      <c r="J285" s="8">
        <f t="shared" si="79"/>
        <v>1.3284766270446778E-2</v>
      </c>
      <c r="K285" s="8">
        <f t="shared" si="80"/>
        <v>5.418899424143548E-2</v>
      </c>
      <c r="L285" s="8">
        <f t="shared" si="81"/>
        <v>3.3316899203406455E-2</v>
      </c>
      <c r="M285" s="8">
        <f t="shared" si="82"/>
        <v>1.0171402524674193E-2</v>
      </c>
      <c r="N285" s="8">
        <f t="shared" si="83"/>
        <v>6.0885845209838703E-2</v>
      </c>
      <c r="O285" s="8">
        <f t="shared" si="84"/>
        <v>4.3327755797741931E-2</v>
      </c>
      <c r="P285" s="8">
        <f t="shared" si="85"/>
        <v>3.5162132763532264E-7</v>
      </c>
      <c r="Q285" s="8">
        <f t="shared" si="86"/>
        <v>2.0508831244032258E-2</v>
      </c>
      <c r="R285" s="8">
        <f t="shared" si="87"/>
        <v>1</v>
      </c>
      <c r="S285" s="8">
        <f t="shared" si="88"/>
        <v>0.25987036955161291</v>
      </c>
      <c r="T285" s="8">
        <f t="shared" si="89"/>
        <v>0.2662390947485484</v>
      </c>
      <c r="W285" s="7" t="s">
        <v>1588</v>
      </c>
      <c r="X285" s="7" t="s">
        <v>368</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1</v>
      </c>
      <c r="AO285" s="8">
        <v>0</v>
      </c>
      <c r="AP285" s="8">
        <v>0</v>
      </c>
      <c r="AS285" s="7">
        <v>332439</v>
      </c>
      <c r="AT285" s="7" t="s">
        <v>368</v>
      </c>
      <c r="AU285" s="8">
        <v>1.9964893531958062E-2</v>
      </c>
      <c r="AV285" s="8">
        <v>5.0481451733569351E-3</v>
      </c>
      <c r="AW285" s="8">
        <v>2.5462800016372578E-2</v>
      </c>
      <c r="AX285" s="8">
        <v>3.0494365389941932E-2</v>
      </c>
      <c r="AY285" s="8">
        <v>1.3854489227374193E-2</v>
      </c>
      <c r="AZ285" s="8">
        <v>5.4231192353854839E-2</v>
      </c>
      <c r="BA285" s="8">
        <v>3.7475011656048392E-2</v>
      </c>
      <c r="BB285" s="8">
        <v>1.3284766270446778E-2</v>
      </c>
      <c r="BC285" s="8">
        <v>5.418899424143548E-2</v>
      </c>
      <c r="BD285" s="8">
        <v>3.3316899203406455E-2</v>
      </c>
      <c r="BE285" s="8">
        <v>1.0171402524674193E-2</v>
      </c>
      <c r="BF285" s="8">
        <v>6.0885845209838703E-2</v>
      </c>
      <c r="BG285" s="8">
        <v>4.3327755797741931E-2</v>
      </c>
      <c r="BH285" s="8">
        <v>3.5162132763532264E-7</v>
      </c>
      <c r="BI285" s="8">
        <v>2.0508831244032258E-2</v>
      </c>
      <c r="BJ285" s="8">
        <v>1.0504758387219355</v>
      </c>
      <c r="BK285" s="8">
        <v>0.25987036955161291</v>
      </c>
      <c r="BL285" s="8">
        <v>0.2662390947485484</v>
      </c>
    </row>
    <row r="286" spans="1:64" x14ac:dyDescent="0.3">
      <c r="A286" s="7">
        <v>332510</v>
      </c>
      <c r="B286" s="7" t="s">
        <v>369</v>
      </c>
      <c r="C286" s="8">
        <f t="shared" si="72"/>
        <v>4.7017422453087099E-2</v>
      </c>
      <c r="D286" s="8">
        <f t="shared" si="73"/>
        <v>1.1924805685738067E-2</v>
      </c>
      <c r="E286" s="8">
        <f t="shared" si="74"/>
        <v>6.2693972021820976E-2</v>
      </c>
      <c r="F286" s="8">
        <f t="shared" si="75"/>
        <v>7.4960205942612906E-2</v>
      </c>
      <c r="G286" s="8">
        <f t="shared" si="76"/>
        <v>2.3245946959712903E-2</v>
      </c>
      <c r="H286" s="8">
        <f t="shared" si="77"/>
        <v>9.4185160680929039E-2</v>
      </c>
      <c r="I286" s="8">
        <f t="shared" si="78"/>
        <v>7.613060167519678E-2</v>
      </c>
      <c r="J286" s="8">
        <f t="shared" si="79"/>
        <v>2.0182060652361451E-2</v>
      </c>
      <c r="K286" s="8">
        <f t="shared" si="80"/>
        <v>8.1471503449591934E-2</v>
      </c>
      <c r="L286" s="8">
        <f t="shared" si="81"/>
        <v>6.6571743902764505E-2</v>
      </c>
      <c r="M286" s="8">
        <f t="shared" si="82"/>
        <v>1.6944446780923546E-2</v>
      </c>
      <c r="N286" s="8">
        <f t="shared" si="83"/>
        <v>0.10354027527190322</v>
      </c>
      <c r="O286" s="8">
        <f t="shared" si="84"/>
        <v>0.12587510178580641</v>
      </c>
      <c r="P286" s="8">
        <f t="shared" si="85"/>
        <v>1.006988845720484E-6</v>
      </c>
      <c r="Q286" s="8">
        <f t="shared" si="86"/>
        <v>6.7080489276451605E-2</v>
      </c>
      <c r="R286" s="8">
        <f t="shared" si="87"/>
        <v>1</v>
      </c>
      <c r="S286" s="8">
        <f t="shared" si="88"/>
        <v>0.51497195874451618</v>
      </c>
      <c r="T286" s="8">
        <f t="shared" si="89"/>
        <v>0.50036481093806462</v>
      </c>
      <c r="W286" s="7" t="s">
        <v>1589</v>
      </c>
      <c r="X286" s="7" t="s">
        <v>369</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1</v>
      </c>
      <c r="AO286" s="8">
        <v>0</v>
      </c>
      <c r="AP286" s="8">
        <v>0</v>
      </c>
      <c r="AS286" s="7">
        <v>332510</v>
      </c>
      <c r="AT286" s="7" t="s">
        <v>369</v>
      </c>
      <c r="AU286" s="8">
        <v>4.7017422453087099E-2</v>
      </c>
      <c r="AV286" s="8">
        <v>1.1924805685738067E-2</v>
      </c>
      <c r="AW286" s="8">
        <v>6.2693972021820976E-2</v>
      </c>
      <c r="AX286" s="8">
        <v>7.4960205942612906E-2</v>
      </c>
      <c r="AY286" s="8">
        <v>2.3245946959712903E-2</v>
      </c>
      <c r="AZ286" s="8">
        <v>9.4185160680929039E-2</v>
      </c>
      <c r="BA286" s="8">
        <v>7.613060167519678E-2</v>
      </c>
      <c r="BB286" s="8">
        <v>2.0182060652361451E-2</v>
      </c>
      <c r="BC286" s="8">
        <v>8.1471503449591934E-2</v>
      </c>
      <c r="BD286" s="8">
        <v>6.6571743902764505E-2</v>
      </c>
      <c r="BE286" s="8">
        <v>1.6944446780923546E-2</v>
      </c>
      <c r="BF286" s="8">
        <v>0.10354027527190322</v>
      </c>
      <c r="BG286" s="8">
        <v>0.12587510178580641</v>
      </c>
      <c r="BH286" s="8">
        <v>1.006988845720484E-6</v>
      </c>
      <c r="BI286" s="8">
        <v>6.7080489276451605E-2</v>
      </c>
      <c r="BJ286" s="8">
        <v>1.1216362001609677</v>
      </c>
      <c r="BK286" s="8">
        <v>0.51497195874451618</v>
      </c>
      <c r="BL286" s="8">
        <v>0.50036481093806462</v>
      </c>
    </row>
    <row r="287" spans="1:64" x14ac:dyDescent="0.3">
      <c r="A287" s="7">
        <v>332613</v>
      </c>
      <c r="B287" s="7" t="s">
        <v>370</v>
      </c>
      <c r="C287" s="8">
        <f t="shared" si="72"/>
        <v>2.4736372651649994E-2</v>
      </c>
      <c r="D287" s="8">
        <f t="shared" si="73"/>
        <v>6.6308442092424189E-3</v>
      </c>
      <c r="E287" s="8">
        <f t="shared" si="74"/>
        <v>3.4736473321346779E-2</v>
      </c>
      <c r="F287" s="8">
        <f t="shared" si="75"/>
        <v>3.9581824321382263E-2</v>
      </c>
      <c r="G287" s="8">
        <f t="shared" si="76"/>
        <v>1.3406062398474194E-2</v>
      </c>
      <c r="H287" s="8">
        <f t="shared" si="77"/>
        <v>6.2898800615095174E-2</v>
      </c>
      <c r="I287" s="8">
        <f t="shared" si="78"/>
        <v>2.8540013556520968E-2</v>
      </c>
      <c r="J287" s="8">
        <f t="shared" si="79"/>
        <v>8.3539322174332274E-3</v>
      </c>
      <c r="K287" s="8">
        <f t="shared" si="80"/>
        <v>3.8586182060733873E-2</v>
      </c>
      <c r="L287" s="8">
        <f t="shared" si="81"/>
        <v>3.4117629852198385E-2</v>
      </c>
      <c r="M287" s="8">
        <f t="shared" si="82"/>
        <v>9.7809431156193546E-3</v>
      </c>
      <c r="N287" s="8">
        <f t="shared" si="83"/>
        <v>5.7408411654403226E-2</v>
      </c>
      <c r="O287" s="8">
        <f t="shared" si="84"/>
        <v>6.6406346943838693E-2</v>
      </c>
      <c r="P287" s="8">
        <f t="shared" si="85"/>
        <v>6.2079897027500007E-7</v>
      </c>
      <c r="Q287" s="8">
        <f t="shared" si="86"/>
        <v>4.9041065158516119E-2</v>
      </c>
      <c r="R287" s="8">
        <f t="shared" si="87"/>
        <v>1</v>
      </c>
      <c r="S287" s="8">
        <f t="shared" si="88"/>
        <v>0.29330604217403233</v>
      </c>
      <c r="T287" s="8">
        <f t="shared" si="89"/>
        <v>0.25289948267354839</v>
      </c>
      <c r="W287" s="7" t="s">
        <v>1590</v>
      </c>
      <c r="X287" s="7" t="s">
        <v>370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1</v>
      </c>
      <c r="AO287" s="8">
        <v>0</v>
      </c>
      <c r="AP287" s="8">
        <v>0</v>
      </c>
      <c r="AS287" s="7">
        <v>332613</v>
      </c>
      <c r="AT287" s="7" t="s">
        <v>370</v>
      </c>
      <c r="AU287" s="8">
        <v>2.4736372651649994E-2</v>
      </c>
      <c r="AV287" s="8">
        <v>6.6308442092424189E-3</v>
      </c>
      <c r="AW287" s="8">
        <v>3.4736473321346779E-2</v>
      </c>
      <c r="AX287" s="8">
        <v>3.9581824321382263E-2</v>
      </c>
      <c r="AY287" s="8">
        <v>1.3406062398474194E-2</v>
      </c>
      <c r="AZ287" s="8">
        <v>6.2898800615095174E-2</v>
      </c>
      <c r="BA287" s="8">
        <v>2.8540013556520968E-2</v>
      </c>
      <c r="BB287" s="8">
        <v>8.3539322174332274E-3</v>
      </c>
      <c r="BC287" s="8">
        <v>3.8586182060733873E-2</v>
      </c>
      <c r="BD287" s="8">
        <v>3.4117629852198385E-2</v>
      </c>
      <c r="BE287" s="8">
        <v>9.7809431156193546E-3</v>
      </c>
      <c r="BF287" s="8">
        <v>5.7408411654403226E-2</v>
      </c>
      <c r="BG287" s="8">
        <v>6.6406346943838693E-2</v>
      </c>
      <c r="BH287" s="8">
        <v>6.2079897027500007E-7</v>
      </c>
      <c r="BI287" s="8">
        <v>4.9041065158516119E-2</v>
      </c>
      <c r="BJ287" s="8">
        <v>1.0661036901820966</v>
      </c>
      <c r="BK287" s="8">
        <v>0.29330604217403233</v>
      </c>
      <c r="BL287" s="8">
        <v>0.25289948267354839</v>
      </c>
    </row>
    <row r="288" spans="1:64" x14ac:dyDescent="0.3">
      <c r="A288" s="7">
        <v>332618</v>
      </c>
      <c r="B288" s="7" t="s">
        <v>371</v>
      </c>
      <c r="C288" s="8">
        <f t="shared" si="72"/>
        <v>3.9403312737559676E-2</v>
      </c>
      <c r="D288" s="8">
        <f t="shared" si="73"/>
        <v>1.0141450215375807E-2</v>
      </c>
      <c r="E288" s="8">
        <f t="shared" si="74"/>
        <v>5.4377377746940327E-2</v>
      </c>
      <c r="F288" s="8">
        <f t="shared" si="75"/>
        <v>4.1863525963048383E-2</v>
      </c>
      <c r="G288" s="8">
        <f t="shared" si="76"/>
        <v>1.2476946927154842E-2</v>
      </c>
      <c r="H288" s="8">
        <f t="shared" si="77"/>
        <v>5.8601338326240315E-2</v>
      </c>
      <c r="I288" s="8">
        <f t="shared" si="78"/>
        <v>4.6503169791767732E-2</v>
      </c>
      <c r="J288" s="8">
        <f t="shared" si="79"/>
        <v>1.2852374511590646E-2</v>
      </c>
      <c r="K288" s="8">
        <f t="shared" si="80"/>
        <v>5.9147175821937091E-2</v>
      </c>
      <c r="L288" s="8">
        <f t="shared" si="81"/>
        <v>5.5047511920359685E-2</v>
      </c>
      <c r="M288" s="8">
        <f t="shared" si="82"/>
        <v>1.4908779335093549E-2</v>
      </c>
      <c r="N288" s="8">
        <f t="shared" si="83"/>
        <v>8.9971601917483907E-2</v>
      </c>
      <c r="O288" s="8">
        <f t="shared" si="84"/>
        <v>0.12150351913677422</v>
      </c>
      <c r="P288" s="8">
        <f t="shared" si="85"/>
        <v>1.5549406263404837E-6</v>
      </c>
      <c r="Q288" s="8">
        <f t="shared" si="86"/>
        <v>8.8997877435161299E-2</v>
      </c>
      <c r="R288" s="8">
        <f t="shared" si="87"/>
        <v>1</v>
      </c>
      <c r="S288" s="8">
        <f t="shared" si="88"/>
        <v>0.43552245637806458</v>
      </c>
      <c r="T288" s="8">
        <f t="shared" si="89"/>
        <v>0.44108336528693554</v>
      </c>
      <c r="W288" s="7" t="s">
        <v>1591</v>
      </c>
      <c r="X288" s="7" t="s">
        <v>371</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1</v>
      </c>
      <c r="AO288" s="8">
        <v>0</v>
      </c>
      <c r="AP288" s="8">
        <v>0</v>
      </c>
      <c r="AS288" s="7">
        <v>332618</v>
      </c>
      <c r="AT288" s="7" t="s">
        <v>371</v>
      </c>
      <c r="AU288" s="8">
        <v>3.9403312737559676E-2</v>
      </c>
      <c r="AV288" s="8">
        <v>1.0141450215375807E-2</v>
      </c>
      <c r="AW288" s="8">
        <v>5.4377377746940327E-2</v>
      </c>
      <c r="AX288" s="8">
        <v>4.1863525963048383E-2</v>
      </c>
      <c r="AY288" s="8">
        <v>1.2476946927154842E-2</v>
      </c>
      <c r="AZ288" s="8">
        <v>5.8601338326240315E-2</v>
      </c>
      <c r="BA288" s="8">
        <v>4.6503169791767732E-2</v>
      </c>
      <c r="BB288" s="8">
        <v>1.2852374511590646E-2</v>
      </c>
      <c r="BC288" s="8">
        <v>5.9147175821937091E-2</v>
      </c>
      <c r="BD288" s="8">
        <v>5.5047511920359685E-2</v>
      </c>
      <c r="BE288" s="8">
        <v>1.4908779335093549E-2</v>
      </c>
      <c r="BF288" s="8">
        <v>8.9971601917483907E-2</v>
      </c>
      <c r="BG288" s="8">
        <v>0.12150351913677422</v>
      </c>
      <c r="BH288" s="8">
        <v>1.5549406263404837E-6</v>
      </c>
      <c r="BI288" s="8">
        <v>8.8997877435161299E-2</v>
      </c>
      <c r="BJ288" s="8">
        <v>1.1039221406998383</v>
      </c>
      <c r="BK288" s="8">
        <v>0.43552245637806458</v>
      </c>
      <c r="BL288" s="8">
        <v>0.44108336528693554</v>
      </c>
    </row>
    <row r="289" spans="1:64" x14ac:dyDescent="0.3">
      <c r="A289" s="7">
        <v>332710</v>
      </c>
      <c r="B289" s="7" t="s">
        <v>372</v>
      </c>
      <c r="C289" s="8">
        <f t="shared" si="72"/>
        <v>6.0410036647600002E-2</v>
      </c>
      <c r="D289" s="8">
        <f t="shared" si="73"/>
        <v>6.3926627238000003E-3</v>
      </c>
      <c r="E289" s="8">
        <f t="shared" si="74"/>
        <v>6.01279580787E-2</v>
      </c>
      <c r="F289" s="8">
        <f t="shared" si="75"/>
        <v>6.1225687149099997E-2</v>
      </c>
      <c r="G289" s="8">
        <f t="shared" si="76"/>
        <v>7.0033815877599999E-3</v>
      </c>
      <c r="H289" s="8">
        <f t="shared" si="77"/>
        <v>5.3929153485100002E-2</v>
      </c>
      <c r="I289" s="8">
        <f t="shared" si="78"/>
        <v>4.4993463711300002E-2</v>
      </c>
      <c r="J289" s="8">
        <f t="shared" si="79"/>
        <v>4.46329461659E-3</v>
      </c>
      <c r="K289" s="8">
        <f t="shared" si="80"/>
        <v>3.2268772056300001E-2</v>
      </c>
      <c r="L289" s="8">
        <f t="shared" si="81"/>
        <v>6.03927633445E-2</v>
      </c>
      <c r="M289" s="8">
        <f t="shared" si="82"/>
        <v>6.5798554764699996E-3</v>
      </c>
      <c r="N289" s="8">
        <f t="shared" si="83"/>
        <v>7.4945455899499996E-2</v>
      </c>
      <c r="O289" s="8">
        <f t="shared" si="84"/>
        <v>0.52972167292600003</v>
      </c>
      <c r="P289" s="8">
        <f t="shared" si="85"/>
        <v>7.1386117414100002E-6</v>
      </c>
      <c r="Q289" s="8">
        <f t="shared" si="86"/>
        <v>0.45371456168099999</v>
      </c>
      <c r="R289" s="8">
        <f t="shared" si="87"/>
        <v>1.12693065745</v>
      </c>
      <c r="S289" s="8">
        <f t="shared" si="88"/>
        <v>1.1221582222199999</v>
      </c>
      <c r="T289" s="8">
        <f t="shared" si="89"/>
        <v>1.08172553038</v>
      </c>
      <c r="W289" s="7" t="s">
        <v>1592</v>
      </c>
      <c r="X289" s="7" t="s">
        <v>372</v>
      </c>
      <c r="Y289" s="8">
        <v>6.0410036647600002E-2</v>
      </c>
      <c r="Z289" s="8">
        <v>6.3926627238000003E-3</v>
      </c>
      <c r="AA289" s="8">
        <v>6.01279580787E-2</v>
      </c>
      <c r="AB289" s="8">
        <v>6.1225687149099997E-2</v>
      </c>
      <c r="AC289" s="8">
        <v>7.0033815877599999E-3</v>
      </c>
      <c r="AD289" s="8">
        <v>5.3929153485100002E-2</v>
      </c>
      <c r="AE289" s="8">
        <v>4.4993463711300002E-2</v>
      </c>
      <c r="AF289" s="8">
        <v>4.46329461659E-3</v>
      </c>
      <c r="AG289" s="8">
        <v>3.2268772056300001E-2</v>
      </c>
      <c r="AH289" s="8">
        <v>6.03927633445E-2</v>
      </c>
      <c r="AI289" s="8">
        <v>6.5798554764699996E-3</v>
      </c>
      <c r="AJ289" s="8">
        <v>7.4945455899499996E-2</v>
      </c>
      <c r="AK289" s="8">
        <v>0.52972167292600003</v>
      </c>
      <c r="AL289" s="8">
        <v>7.1386117414100002E-6</v>
      </c>
      <c r="AM289" s="8">
        <v>0.45371456168099999</v>
      </c>
      <c r="AN289" s="8">
        <v>1.12693065745</v>
      </c>
      <c r="AO289" s="8">
        <v>1.1221582222199999</v>
      </c>
      <c r="AP289" s="8">
        <v>1.08172553038</v>
      </c>
      <c r="AS289" s="7">
        <v>332710</v>
      </c>
      <c r="AT289" s="7" t="s">
        <v>372</v>
      </c>
      <c r="AU289" s="8">
        <v>9.4699787373053235E-2</v>
      </c>
      <c r="AV289" s="8">
        <v>1.9818843868443056E-2</v>
      </c>
      <c r="AW289" s="8">
        <v>0.15307069979230969</v>
      </c>
      <c r="AX289" s="8">
        <v>7.8596435847791926E-2</v>
      </c>
      <c r="AY289" s="8">
        <v>1.7619233700234844E-2</v>
      </c>
      <c r="AZ289" s="8">
        <v>0.1243375469832258</v>
      </c>
      <c r="BA289" s="8">
        <v>7.520397548523225E-2</v>
      </c>
      <c r="BB289" s="8">
        <v>1.5123486283536451E-2</v>
      </c>
      <c r="BC289" s="8">
        <v>0.10701615551549996</v>
      </c>
      <c r="BD289" s="8">
        <v>9.8855418540898424E-2</v>
      </c>
      <c r="BE289" s="8">
        <v>2.0783658098393068E-2</v>
      </c>
      <c r="BF289" s="8">
        <v>0.17749037875348878</v>
      </c>
      <c r="BG289" s="8">
        <v>0.5297216729260007</v>
      </c>
      <c r="BH289" s="8">
        <v>9.0357651445825797E-6</v>
      </c>
      <c r="BI289" s="8">
        <v>0.45371456168100005</v>
      </c>
      <c r="BJ289" s="8">
        <v>1.2675893310337099</v>
      </c>
      <c r="BK289" s="8">
        <v>1.2205532165316129</v>
      </c>
      <c r="BL289" s="8">
        <v>1.1973436172840322</v>
      </c>
    </row>
    <row r="290" spans="1:64" x14ac:dyDescent="0.3">
      <c r="A290" s="7">
        <v>332721</v>
      </c>
      <c r="B290" s="7" t="s">
        <v>373</v>
      </c>
      <c r="C290" s="8">
        <f t="shared" si="72"/>
        <v>6.3922248471800003E-2</v>
      </c>
      <c r="D290" s="8">
        <f t="shared" si="73"/>
        <v>7.0100019909199998E-3</v>
      </c>
      <c r="E290" s="8">
        <f t="shared" si="74"/>
        <v>9.6897708062000001E-2</v>
      </c>
      <c r="F290" s="8">
        <f t="shared" si="75"/>
        <v>0.16333228520699999</v>
      </c>
      <c r="G290" s="8">
        <f t="shared" si="76"/>
        <v>2.1065788601800001E-2</v>
      </c>
      <c r="H290" s="8">
        <f t="shared" si="77"/>
        <v>0.10680406946400001</v>
      </c>
      <c r="I290" s="8">
        <f t="shared" si="78"/>
        <v>0.119783204469</v>
      </c>
      <c r="J290" s="8">
        <f t="shared" si="79"/>
        <v>1.3375878236E-2</v>
      </c>
      <c r="K290" s="8">
        <f t="shared" si="80"/>
        <v>6.7558660091800005E-2</v>
      </c>
      <c r="L290" s="8">
        <f t="shared" si="81"/>
        <v>7.5094633118800005E-2</v>
      </c>
      <c r="M290" s="8">
        <f t="shared" si="82"/>
        <v>8.5311796667500005E-3</v>
      </c>
      <c r="N290" s="8">
        <f t="shared" si="83"/>
        <v>0.16710215667700001</v>
      </c>
      <c r="O290" s="8">
        <f t="shared" si="84"/>
        <v>0.44393179289500001</v>
      </c>
      <c r="P290" s="8">
        <f t="shared" si="85"/>
        <v>2.5174614125300002E-6</v>
      </c>
      <c r="Q290" s="8">
        <f t="shared" si="86"/>
        <v>0.16377030570699999</v>
      </c>
      <c r="R290" s="8">
        <f t="shared" si="87"/>
        <v>1.16782995852</v>
      </c>
      <c r="S290" s="8">
        <f t="shared" si="88"/>
        <v>1.29120214327</v>
      </c>
      <c r="T290" s="8">
        <f t="shared" si="89"/>
        <v>1.2007177428</v>
      </c>
      <c r="W290" s="7" t="s">
        <v>1593</v>
      </c>
      <c r="X290" s="7" t="s">
        <v>373</v>
      </c>
      <c r="Y290" s="8">
        <v>6.3922248471800003E-2</v>
      </c>
      <c r="Z290" s="8">
        <v>7.0100019909199998E-3</v>
      </c>
      <c r="AA290" s="8">
        <v>9.6897708062000001E-2</v>
      </c>
      <c r="AB290" s="8">
        <v>0.16333228520699999</v>
      </c>
      <c r="AC290" s="8">
        <v>2.1065788601800001E-2</v>
      </c>
      <c r="AD290" s="8">
        <v>0.10680406946400001</v>
      </c>
      <c r="AE290" s="8">
        <v>0.119783204469</v>
      </c>
      <c r="AF290" s="8">
        <v>1.3375878236E-2</v>
      </c>
      <c r="AG290" s="8">
        <v>6.7558660091800005E-2</v>
      </c>
      <c r="AH290" s="8">
        <v>7.5094633118800005E-2</v>
      </c>
      <c r="AI290" s="8">
        <v>8.5311796667500005E-3</v>
      </c>
      <c r="AJ290" s="8">
        <v>0.16710215667700001</v>
      </c>
      <c r="AK290" s="8">
        <v>0.44393179289500001</v>
      </c>
      <c r="AL290" s="8">
        <v>2.5174614125300002E-6</v>
      </c>
      <c r="AM290" s="8">
        <v>0.16377030570699999</v>
      </c>
      <c r="AN290" s="8">
        <v>1.16782995852</v>
      </c>
      <c r="AO290" s="8">
        <v>1.29120214327</v>
      </c>
      <c r="AP290" s="8">
        <v>1.2007177428</v>
      </c>
      <c r="AS290" s="7">
        <v>332721</v>
      </c>
      <c r="AT290" s="7" t="s">
        <v>373</v>
      </c>
      <c r="AU290" s="8">
        <v>7.7218864984874167E-2</v>
      </c>
      <c r="AV290" s="8">
        <v>1.7419311609915812E-2</v>
      </c>
      <c r="AW290" s="8">
        <v>0.14299807226092903</v>
      </c>
      <c r="AX290" s="8">
        <v>0.1280602687293064</v>
      </c>
      <c r="AY290" s="8">
        <v>3.4487136222548384E-2</v>
      </c>
      <c r="AZ290" s="8">
        <v>0.17705700805772098</v>
      </c>
      <c r="BA290" s="8">
        <v>0.1532273496726613</v>
      </c>
      <c r="BB290" s="8">
        <v>3.6387205506732259E-2</v>
      </c>
      <c r="BC290" s="8">
        <v>0.19747032159280806</v>
      </c>
      <c r="BD290" s="8">
        <v>9.3863103785925786E-2</v>
      </c>
      <c r="BE290" s="8">
        <v>2.1482202507992744E-2</v>
      </c>
      <c r="BF290" s="8">
        <v>0.21885938190743548</v>
      </c>
      <c r="BG290" s="8">
        <v>0.33652893977524218</v>
      </c>
      <c r="BH290" s="8">
        <v>4.563135010624033E-6</v>
      </c>
      <c r="BI290" s="8">
        <v>0.12414845755208055</v>
      </c>
      <c r="BJ290" s="8">
        <v>1.2376362488554833</v>
      </c>
      <c r="BK290" s="8">
        <v>1.0976689291385486</v>
      </c>
      <c r="BL290" s="8">
        <v>1.1451493929011289</v>
      </c>
    </row>
    <row r="291" spans="1:64" x14ac:dyDescent="0.3">
      <c r="A291" s="7">
        <v>332722</v>
      </c>
      <c r="B291" s="7" t="s">
        <v>374</v>
      </c>
      <c r="C291" s="8">
        <f t="shared" si="72"/>
        <v>6.3902368085300004E-2</v>
      </c>
      <c r="D291" s="8">
        <f t="shared" si="73"/>
        <v>7.0098411561199999E-3</v>
      </c>
      <c r="E291" s="8">
        <f t="shared" si="74"/>
        <v>9.7162136452299999E-2</v>
      </c>
      <c r="F291" s="8">
        <f t="shared" si="75"/>
        <v>0.180633230122</v>
      </c>
      <c r="G291" s="8">
        <f t="shared" si="76"/>
        <v>2.32995486433E-2</v>
      </c>
      <c r="H291" s="8">
        <f t="shared" si="77"/>
        <v>0.117840748312</v>
      </c>
      <c r="I291" s="8">
        <f t="shared" si="78"/>
        <v>0.120894691141</v>
      </c>
      <c r="J291" s="8">
        <f t="shared" si="79"/>
        <v>1.34970950325E-2</v>
      </c>
      <c r="K291" s="8">
        <f t="shared" si="80"/>
        <v>6.81032551762E-2</v>
      </c>
      <c r="L291" s="8">
        <f t="shared" si="81"/>
        <v>7.5044225195700004E-2</v>
      </c>
      <c r="M291" s="8">
        <f t="shared" si="82"/>
        <v>8.5280106887200002E-3</v>
      </c>
      <c r="N291" s="8">
        <f t="shared" si="83"/>
        <v>0.167568015293</v>
      </c>
      <c r="O291" s="8">
        <f t="shared" si="84"/>
        <v>0.44407110287200002</v>
      </c>
      <c r="P291" s="8">
        <f t="shared" si="85"/>
        <v>2.2765812971800002E-6</v>
      </c>
      <c r="Q291" s="8">
        <f t="shared" si="86"/>
        <v>0.162313230581</v>
      </c>
      <c r="R291" s="8">
        <f t="shared" si="87"/>
        <v>1.16807434569</v>
      </c>
      <c r="S291" s="8">
        <f t="shared" si="88"/>
        <v>1.32177352708</v>
      </c>
      <c r="T291" s="8">
        <f t="shared" si="89"/>
        <v>1.20249504135</v>
      </c>
      <c r="W291" s="7" t="s">
        <v>1594</v>
      </c>
      <c r="X291" s="7" t="s">
        <v>374</v>
      </c>
      <c r="Y291" s="8">
        <v>6.3902368085300004E-2</v>
      </c>
      <c r="Z291" s="8">
        <v>7.0098411561199999E-3</v>
      </c>
      <c r="AA291" s="8">
        <v>9.7162136452299999E-2</v>
      </c>
      <c r="AB291" s="8">
        <v>0.180633230122</v>
      </c>
      <c r="AC291" s="8">
        <v>2.32995486433E-2</v>
      </c>
      <c r="AD291" s="8">
        <v>0.117840748312</v>
      </c>
      <c r="AE291" s="8">
        <v>0.120894691141</v>
      </c>
      <c r="AF291" s="8">
        <v>1.34970950325E-2</v>
      </c>
      <c r="AG291" s="8">
        <v>6.81032551762E-2</v>
      </c>
      <c r="AH291" s="8">
        <v>7.5044225195700004E-2</v>
      </c>
      <c r="AI291" s="8">
        <v>8.5280106887200002E-3</v>
      </c>
      <c r="AJ291" s="8">
        <v>0.167568015293</v>
      </c>
      <c r="AK291" s="8">
        <v>0.44407110287200002</v>
      </c>
      <c r="AL291" s="8">
        <v>2.2765812971800002E-6</v>
      </c>
      <c r="AM291" s="8">
        <v>0.162313230581</v>
      </c>
      <c r="AN291" s="8">
        <v>1.16807434569</v>
      </c>
      <c r="AO291" s="8">
        <v>1.32177352708</v>
      </c>
      <c r="AP291" s="8">
        <v>1.20249504135</v>
      </c>
      <c r="AS291" s="7">
        <v>332722</v>
      </c>
      <c r="AT291" s="7" t="s">
        <v>374</v>
      </c>
      <c r="AU291" s="8">
        <v>3.5342745535367738E-2</v>
      </c>
      <c r="AV291" s="8">
        <v>9.5646980986712898E-3</v>
      </c>
      <c r="AW291" s="8">
        <v>5.9696364873520973E-2</v>
      </c>
      <c r="AX291" s="8">
        <v>7.1428912643259693E-2</v>
      </c>
      <c r="AY291" s="8">
        <v>2.4174030919549998E-2</v>
      </c>
      <c r="AZ291" s="8">
        <v>0.10605411636752095</v>
      </c>
      <c r="BA291" s="8">
        <v>7.053061015008065E-2</v>
      </c>
      <c r="BB291" s="8">
        <v>2.0395713525779031E-2</v>
      </c>
      <c r="BC291" s="8">
        <v>9.1258683145293534E-2</v>
      </c>
      <c r="BD291" s="8">
        <v>4.2746702831096772E-2</v>
      </c>
      <c r="BE291" s="8">
        <v>1.1845094851608385E-2</v>
      </c>
      <c r="BF291" s="8">
        <v>8.8962082949967741E-2</v>
      </c>
      <c r="BG291" s="8">
        <v>0.11459899428954838</v>
      </c>
      <c r="BH291" s="8">
        <v>9.9554012184209665E-7</v>
      </c>
      <c r="BI291" s="8">
        <v>4.1887285311225791E-2</v>
      </c>
      <c r="BJ291" s="8">
        <v>1.1046038085079033</v>
      </c>
      <c r="BK291" s="8">
        <v>0.45972157605903224</v>
      </c>
      <c r="BL291" s="8">
        <v>0.44024952295016123</v>
      </c>
    </row>
    <row r="292" spans="1:64" x14ac:dyDescent="0.3">
      <c r="A292" s="7">
        <v>332811</v>
      </c>
      <c r="B292" s="7" t="s">
        <v>375</v>
      </c>
      <c r="C292" s="8">
        <f t="shared" si="72"/>
        <v>2.1683081702299999E-2</v>
      </c>
      <c r="D292" s="8">
        <f t="shared" si="73"/>
        <v>5.8986239221854846E-3</v>
      </c>
      <c r="E292" s="8">
        <f t="shared" si="74"/>
        <v>4.195261942501613E-2</v>
      </c>
      <c r="F292" s="8">
        <f t="shared" si="75"/>
        <v>2.8680211376448387E-2</v>
      </c>
      <c r="G292" s="8">
        <f t="shared" si="76"/>
        <v>9.9586767971435487E-3</v>
      </c>
      <c r="H292" s="8">
        <f t="shared" si="77"/>
        <v>5.9771992247419359E-2</v>
      </c>
      <c r="I292" s="8">
        <f t="shared" si="78"/>
        <v>2.5397185819414515E-2</v>
      </c>
      <c r="J292" s="8">
        <f t="shared" si="79"/>
        <v>7.8933279703725812E-3</v>
      </c>
      <c r="K292" s="8">
        <f t="shared" si="80"/>
        <v>4.6104103407112892E-2</v>
      </c>
      <c r="L292" s="8">
        <f t="shared" si="81"/>
        <v>2.4633338011706453E-2</v>
      </c>
      <c r="M292" s="8">
        <f t="shared" si="82"/>
        <v>6.9170542438758073E-3</v>
      </c>
      <c r="N292" s="8">
        <f t="shared" si="83"/>
        <v>5.5759744977274199E-2</v>
      </c>
      <c r="O292" s="8">
        <f t="shared" si="84"/>
        <v>7.7147295531612925E-2</v>
      </c>
      <c r="P292" s="8">
        <f t="shared" si="85"/>
        <v>5.2000150075822582E-7</v>
      </c>
      <c r="Q292" s="8">
        <f t="shared" si="86"/>
        <v>4.1692270080806448E-2</v>
      </c>
      <c r="R292" s="8">
        <f t="shared" si="87"/>
        <v>1</v>
      </c>
      <c r="S292" s="8">
        <f t="shared" si="88"/>
        <v>0.25970120300161287</v>
      </c>
      <c r="T292" s="8">
        <f t="shared" si="89"/>
        <v>0.24068493977758063</v>
      </c>
      <c r="W292" s="7" t="s">
        <v>1595</v>
      </c>
      <c r="X292" s="7" t="s">
        <v>375</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1</v>
      </c>
      <c r="AO292" s="8">
        <v>0</v>
      </c>
      <c r="AP292" s="8">
        <v>0</v>
      </c>
      <c r="AS292" s="7">
        <v>332811</v>
      </c>
      <c r="AT292" s="7" t="s">
        <v>375</v>
      </c>
      <c r="AU292" s="8">
        <v>2.1683081702299999E-2</v>
      </c>
      <c r="AV292" s="8">
        <v>5.8986239221854846E-3</v>
      </c>
      <c r="AW292" s="8">
        <v>4.195261942501613E-2</v>
      </c>
      <c r="AX292" s="8">
        <v>2.8680211376448387E-2</v>
      </c>
      <c r="AY292" s="8">
        <v>9.9586767971435487E-3</v>
      </c>
      <c r="AZ292" s="8">
        <v>5.9771992247419359E-2</v>
      </c>
      <c r="BA292" s="8">
        <v>2.5397185819414515E-2</v>
      </c>
      <c r="BB292" s="8">
        <v>7.8933279703725812E-3</v>
      </c>
      <c r="BC292" s="8">
        <v>4.6104103407112892E-2</v>
      </c>
      <c r="BD292" s="8">
        <v>2.4633338011706453E-2</v>
      </c>
      <c r="BE292" s="8">
        <v>6.9170542438758073E-3</v>
      </c>
      <c r="BF292" s="8">
        <v>5.5759744977274199E-2</v>
      </c>
      <c r="BG292" s="8">
        <v>7.7147295531612925E-2</v>
      </c>
      <c r="BH292" s="8">
        <v>5.2000150075822582E-7</v>
      </c>
      <c r="BI292" s="8">
        <v>4.1692270080806448E-2</v>
      </c>
      <c r="BJ292" s="8">
        <v>1.0695343250495162</v>
      </c>
      <c r="BK292" s="8">
        <v>0.25970120300161287</v>
      </c>
      <c r="BL292" s="8">
        <v>0.24068493977758063</v>
      </c>
    </row>
    <row r="293" spans="1:64" x14ac:dyDescent="0.3">
      <c r="A293" s="7">
        <v>332812</v>
      </c>
      <c r="B293" s="7" t="s">
        <v>376</v>
      </c>
      <c r="C293" s="8">
        <f t="shared" si="72"/>
        <v>5.3067390887599999E-2</v>
      </c>
      <c r="D293" s="8">
        <f t="shared" si="73"/>
        <v>5.8959811726300004E-3</v>
      </c>
      <c r="E293" s="8">
        <f t="shared" si="74"/>
        <v>8.8149081289799994E-2</v>
      </c>
      <c r="F293" s="8">
        <f t="shared" si="75"/>
        <v>8.7451021842400001E-2</v>
      </c>
      <c r="G293" s="8">
        <f t="shared" si="76"/>
        <v>1.12424969794E-2</v>
      </c>
      <c r="H293" s="8">
        <f t="shared" si="77"/>
        <v>8.1531159979500001E-2</v>
      </c>
      <c r="I293" s="8">
        <f t="shared" si="78"/>
        <v>6.1384484215500003E-2</v>
      </c>
      <c r="J293" s="8">
        <f t="shared" si="79"/>
        <v>6.8873175926800001E-3</v>
      </c>
      <c r="K293" s="8">
        <f t="shared" si="80"/>
        <v>4.9116948861000001E-2</v>
      </c>
      <c r="L293" s="8">
        <f t="shared" si="81"/>
        <v>5.8319926273999997E-2</v>
      </c>
      <c r="M293" s="8">
        <f t="shared" si="82"/>
        <v>6.7355271539400003E-3</v>
      </c>
      <c r="N293" s="8">
        <f t="shared" si="83"/>
        <v>0.13510488580999999</v>
      </c>
      <c r="O293" s="8">
        <f t="shared" si="84"/>
        <v>0.48271831148599997</v>
      </c>
      <c r="P293" s="8">
        <f t="shared" si="85"/>
        <v>3.9512834597400002E-6</v>
      </c>
      <c r="Q293" s="8">
        <f t="shared" si="86"/>
        <v>0.26154861706900001</v>
      </c>
      <c r="R293" s="8">
        <f t="shared" si="87"/>
        <v>1.1471124533499999</v>
      </c>
      <c r="S293" s="8">
        <f t="shared" si="88"/>
        <v>1.1802246787999999</v>
      </c>
      <c r="T293" s="8">
        <f t="shared" si="89"/>
        <v>1.11738875067</v>
      </c>
      <c r="W293" s="7" t="s">
        <v>1596</v>
      </c>
      <c r="X293" s="7" t="s">
        <v>376</v>
      </c>
      <c r="Y293" s="8">
        <v>5.3067390887599999E-2</v>
      </c>
      <c r="Z293" s="8">
        <v>5.8959811726300004E-3</v>
      </c>
      <c r="AA293" s="8">
        <v>8.8149081289799994E-2</v>
      </c>
      <c r="AB293" s="8">
        <v>8.7451021842400001E-2</v>
      </c>
      <c r="AC293" s="8">
        <v>1.12424969794E-2</v>
      </c>
      <c r="AD293" s="8">
        <v>8.1531159979500001E-2</v>
      </c>
      <c r="AE293" s="8">
        <v>6.1384484215500003E-2</v>
      </c>
      <c r="AF293" s="8">
        <v>6.8873175926800001E-3</v>
      </c>
      <c r="AG293" s="8">
        <v>4.9116948861000001E-2</v>
      </c>
      <c r="AH293" s="8">
        <v>5.8319926273999997E-2</v>
      </c>
      <c r="AI293" s="8">
        <v>6.7355271539400003E-3</v>
      </c>
      <c r="AJ293" s="8">
        <v>0.13510488580999999</v>
      </c>
      <c r="AK293" s="8">
        <v>0.48271831148599997</v>
      </c>
      <c r="AL293" s="8">
        <v>3.9512834597400002E-6</v>
      </c>
      <c r="AM293" s="8">
        <v>0.26154861706900001</v>
      </c>
      <c r="AN293" s="8">
        <v>1.1471124533499999</v>
      </c>
      <c r="AO293" s="8">
        <v>1.1802246787999999</v>
      </c>
      <c r="AP293" s="8">
        <v>1.11738875067</v>
      </c>
      <c r="AS293" s="7">
        <v>332812</v>
      </c>
      <c r="AT293" s="7" t="s">
        <v>376</v>
      </c>
      <c r="AU293" s="8">
        <v>6.4827601108549973E-2</v>
      </c>
      <c r="AV293" s="8">
        <v>1.4223822168597583E-2</v>
      </c>
      <c r="AW293" s="8">
        <v>0.13027815129114353</v>
      </c>
      <c r="AX293" s="8">
        <v>7.0791038284545152E-2</v>
      </c>
      <c r="AY293" s="8">
        <v>2.0016509878980394E-2</v>
      </c>
      <c r="AZ293" s="8">
        <v>0.12934241941316757</v>
      </c>
      <c r="BA293" s="8">
        <v>7.602458131758548E-2</v>
      </c>
      <c r="BB293" s="8">
        <v>1.8612708636675645E-2</v>
      </c>
      <c r="BC293" s="8">
        <v>0.12671792934596129</v>
      </c>
      <c r="BD293" s="8">
        <v>7.3309629233090326E-2</v>
      </c>
      <c r="BE293" s="8">
        <v>1.6397421101466931E-2</v>
      </c>
      <c r="BF293" s="8">
        <v>0.17791194567298388</v>
      </c>
      <c r="BG293" s="8">
        <v>0.34257428557070962</v>
      </c>
      <c r="BH293" s="8">
        <v>1.2421920818415484E-5</v>
      </c>
      <c r="BI293" s="8">
        <v>0.18561514759735473</v>
      </c>
      <c r="BJ293" s="8">
        <v>1.2093295745687096</v>
      </c>
      <c r="BK293" s="8">
        <v>0.92982738693112887</v>
      </c>
      <c r="BL293" s="8">
        <v>0.93103263865483876</v>
      </c>
    </row>
    <row r="294" spans="1:64" x14ac:dyDescent="0.3">
      <c r="A294" s="7">
        <v>332813</v>
      </c>
      <c r="B294" s="7" t="s">
        <v>377</v>
      </c>
      <c r="C294" s="8">
        <f t="shared" si="72"/>
        <v>4.6938615675403222E-2</v>
      </c>
      <c r="D294" s="8">
        <f t="shared" si="73"/>
        <v>1.0887358648204677E-2</v>
      </c>
      <c r="E294" s="8">
        <f t="shared" si="74"/>
        <v>9.0395509724601628E-2</v>
      </c>
      <c r="F294" s="8">
        <f t="shared" si="75"/>
        <v>5.7026102113059668E-2</v>
      </c>
      <c r="G294" s="8">
        <f t="shared" si="76"/>
        <v>1.669835752966339E-2</v>
      </c>
      <c r="H294" s="8">
        <f t="shared" si="77"/>
        <v>0.10595857792143873</v>
      </c>
      <c r="I294" s="8">
        <f t="shared" si="78"/>
        <v>5.4219162225093549E-2</v>
      </c>
      <c r="J294" s="8">
        <f t="shared" si="79"/>
        <v>1.4240367478714192E-2</v>
      </c>
      <c r="K294" s="8">
        <f t="shared" si="80"/>
        <v>9.1029287188549995E-2</v>
      </c>
      <c r="L294" s="8">
        <f t="shared" si="81"/>
        <v>5.316585207489033E-2</v>
      </c>
      <c r="M294" s="8">
        <f t="shared" si="82"/>
        <v>1.2621484349842581E-2</v>
      </c>
      <c r="N294" s="8">
        <f t="shared" si="83"/>
        <v>0.12173049717549997</v>
      </c>
      <c r="O294" s="8">
        <f t="shared" si="84"/>
        <v>0.21796419102612891</v>
      </c>
      <c r="P294" s="8">
        <f t="shared" si="85"/>
        <v>2.7400711183132259E-6</v>
      </c>
      <c r="Q294" s="8">
        <f t="shared" si="86"/>
        <v>0.11908042703516133</v>
      </c>
      <c r="R294" s="8">
        <f t="shared" si="87"/>
        <v>1</v>
      </c>
      <c r="S294" s="8">
        <f t="shared" si="88"/>
        <v>0.63129594079016127</v>
      </c>
      <c r="T294" s="8">
        <f t="shared" si="89"/>
        <v>0.61110172011741948</v>
      </c>
      <c r="W294" s="7" t="s">
        <v>1597</v>
      </c>
      <c r="X294" s="7" t="s">
        <v>377</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1</v>
      </c>
      <c r="AO294" s="8">
        <v>0</v>
      </c>
      <c r="AP294" s="8">
        <v>0</v>
      </c>
      <c r="AS294" s="7">
        <v>332813</v>
      </c>
      <c r="AT294" s="7" t="s">
        <v>377</v>
      </c>
      <c r="AU294" s="8">
        <v>4.6938615675403222E-2</v>
      </c>
      <c r="AV294" s="8">
        <v>1.0887358648204677E-2</v>
      </c>
      <c r="AW294" s="8">
        <v>9.0395509724601628E-2</v>
      </c>
      <c r="AX294" s="8">
        <v>5.7026102113059668E-2</v>
      </c>
      <c r="AY294" s="8">
        <v>1.669835752966339E-2</v>
      </c>
      <c r="AZ294" s="8">
        <v>0.10595857792143873</v>
      </c>
      <c r="BA294" s="8">
        <v>5.4219162225093549E-2</v>
      </c>
      <c r="BB294" s="8">
        <v>1.4240367478714192E-2</v>
      </c>
      <c r="BC294" s="8">
        <v>9.1029287188549995E-2</v>
      </c>
      <c r="BD294" s="8">
        <v>5.316585207489033E-2</v>
      </c>
      <c r="BE294" s="8">
        <v>1.2621484349842581E-2</v>
      </c>
      <c r="BF294" s="8">
        <v>0.12173049717549997</v>
      </c>
      <c r="BG294" s="8">
        <v>0.21796419102612891</v>
      </c>
      <c r="BH294" s="8">
        <v>2.7400711183132259E-6</v>
      </c>
      <c r="BI294" s="8">
        <v>0.11908042703516133</v>
      </c>
      <c r="BJ294" s="8">
        <v>1.1482214840482261</v>
      </c>
      <c r="BK294" s="8">
        <v>0.63129594079016127</v>
      </c>
      <c r="BL294" s="8">
        <v>0.61110172011741948</v>
      </c>
    </row>
    <row r="295" spans="1:64" x14ac:dyDescent="0.3">
      <c r="A295" s="7">
        <v>332911</v>
      </c>
      <c r="B295" s="7" t="s">
        <v>378</v>
      </c>
      <c r="C295" s="8">
        <f t="shared" si="72"/>
        <v>5.9694460284499998E-2</v>
      </c>
      <c r="D295" s="8">
        <f t="shared" si="73"/>
        <v>6.0724686313199999E-3</v>
      </c>
      <c r="E295" s="8">
        <f t="shared" si="74"/>
        <v>8.4635742032799999E-2</v>
      </c>
      <c r="F295" s="8">
        <f t="shared" si="75"/>
        <v>0.13402257222899999</v>
      </c>
      <c r="G295" s="8">
        <f t="shared" si="76"/>
        <v>1.7597863917099998E-2</v>
      </c>
      <c r="H295" s="8">
        <f t="shared" si="77"/>
        <v>9.9972044535699994E-2</v>
      </c>
      <c r="I295" s="8">
        <f t="shared" si="78"/>
        <v>9.2070494320100005E-2</v>
      </c>
      <c r="J295" s="8">
        <f t="shared" si="79"/>
        <v>1.0055388190599999E-2</v>
      </c>
      <c r="K295" s="8">
        <f t="shared" si="80"/>
        <v>5.6523625025699999E-2</v>
      </c>
      <c r="L295" s="8">
        <f t="shared" si="81"/>
        <v>7.3869203615400003E-2</v>
      </c>
      <c r="M295" s="8">
        <f t="shared" si="82"/>
        <v>7.81167668111E-3</v>
      </c>
      <c r="N295" s="8">
        <f t="shared" si="83"/>
        <v>0.151156544521</v>
      </c>
      <c r="O295" s="8">
        <f t="shared" si="84"/>
        <v>0.42208818716099999</v>
      </c>
      <c r="P295" s="8">
        <f t="shared" si="85"/>
        <v>2.6666303303899999E-6</v>
      </c>
      <c r="Q295" s="8">
        <f t="shared" si="86"/>
        <v>0.19200114481200001</v>
      </c>
      <c r="R295" s="8">
        <f t="shared" si="87"/>
        <v>1.1504026709499999</v>
      </c>
      <c r="S295" s="8">
        <f t="shared" si="88"/>
        <v>1.2515924806800001</v>
      </c>
      <c r="T295" s="8">
        <f t="shared" si="89"/>
        <v>1.1586495075400001</v>
      </c>
      <c r="W295" s="7" t="s">
        <v>1598</v>
      </c>
      <c r="X295" s="7" t="s">
        <v>378</v>
      </c>
      <c r="Y295" s="8">
        <v>5.9694460284499998E-2</v>
      </c>
      <c r="Z295" s="8">
        <v>6.0724686313199999E-3</v>
      </c>
      <c r="AA295" s="8">
        <v>8.4635742032799999E-2</v>
      </c>
      <c r="AB295" s="8">
        <v>0.13402257222899999</v>
      </c>
      <c r="AC295" s="8">
        <v>1.7597863917099998E-2</v>
      </c>
      <c r="AD295" s="8">
        <v>9.9972044535699994E-2</v>
      </c>
      <c r="AE295" s="8">
        <v>9.2070494320100005E-2</v>
      </c>
      <c r="AF295" s="8">
        <v>1.0055388190599999E-2</v>
      </c>
      <c r="AG295" s="8">
        <v>5.6523625025699999E-2</v>
      </c>
      <c r="AH295" s="8">
        <v>7.3869203615400003E-2</v>
      </c>
      <c r="AI295" s="8">
        <v>7.81167668111E-3</v>
      </c>
      <c r="AJ295" s="8">
        <v>0.151156544521</v>
      </c>
      <c r="AK295" s="8">
        <v>0.42208818716099999</v>
      </c>
      <c r="AL295" s="8">
        <v>2.6666303303899999E-6</v>
      </c>
      <c r="AM295" s="8">
        <v>0.19200114481200001</v>
      </c>
      <c r="AN295" s="8">
        <v>1.1504026709499999</v>
      </c>
      <c r="AO295" s="8">
        <v>1.2515924806800001</v>
      </c>
      <c r="AP295" s="8">
        <v>1.1586495075400001</v>
      </c>
      <c r="AS295" s="7">
        <v>332911</v>
      </c>
      <c r="AT295" s="7" t="s">
        <v>378</v>
      </c>
      <c r="AU295" s="8">
        <v>3.365701138986775E-2</v>
      </c>
      <c r="AV295" s="8">
        <v>8.6101307715012922E-3</v>
      </c>
      <c r="AW295" s="8">
        <v>5.5633882563596762E-2</v>
      </c>
      <c r="AX295" s="8">
        <v>7.2823450232662901E-2</v>
      </c>
      <c r="AY295" s="8">
        <v>2.3567958152819351E-2</v>
      </c>
      <c r="AZ295" s="8">
        <v>0.10969703269526773</v>
      </c>
      <c r="BA295" s="8">
        <v>5.5586454315895158E-2</v>
      </c>
      <c r="BB295" s="8">
        <v>1.5583396617139681E-2</v>
      </c>
      <c r="BC295" s="8">
        <v>7.5405467234877413E-2</v>
      </c>
      <c r="BD295" s="8">
        <v>4.2757991126153222E-2</v>
      </c>
      <c r="BE295" s="8">
        <v>1.117995722850355E-2</v>
      </c>
      <c r="BF295" s="8">
        <v>8.5965354140258049E-2</v>
      </c>
      <c r="BG295" s="8">
        <v>0.11573385776995161</v>
      </c>
      <c r="BH295" s="8">
        <v>6.9755898303080635E-7</v>
      </c>
      <c r="BI295" s="8">
        <v>5.2645475190387099E-2</v>
      </c>
      <c r="BJ295" s="8">
        <v>1.0979010247246777</v>
      </c>
      <c r="BK295" s="8">
        <v>0.48028198946774192</v>
      </c>
      <c r="BL295" s="8">
        <v>0.42076886655500007</v>
      </c>
    </row>
    <row r="296" spans="1:64" x14ac:dyDescent="0.3">
      <c r="A296" s="7">
        <v>332912</v>
      </c>
      <c r="B296" s="7" t="s">
        <v>379</v>
      </c>
      <c r="C296" s="8">
        <f t="shared" si="72"/>
        <v>2.1947773406564515E-2</v>
      </c>
      <c r="D296" s="8">
        <f t="shared" si="73"/>
        <v>6.100614637225805E-3</v>
      </c>
      <c r="E296" s="8">
        <f t="shared" si="74"/>
        <v>3.540274955745161E-2</v>
      </c>
      <c r="F296" s="8">
        <f t="shared" si="75"/>
        <v>4.0926594803177417E-2</v>
      </c>
      <c r="G296" s="8">
        <f t="shared" si="76"/>
        <v>1.4743432776841935E-2</v>
      </c>
      <c r="H296" s="8">
        <f t="shared" si="77"/>
        <v>6.8573670870290315E-2</v>
      </c>
      <c r="I296" s="8">
        <f t="shared" si="78"/>
        <v>3.5082298113758063E-2</v>
      </c>
      <c r="J296" s="8">
        <f t="shared" si="79"/>
        <v>1.0749843682230645E-2</v>
      </c>
      <c r="K296" s="8">
        <f t="shared" si="80"/>
        <v>4.9765131763483877E-2</v>
      </c>
      <c r="L296" s="8">
        <f t="shared" si="81"/>
        <v>2.7326645134741936E-2</v>
      </c>
      <c r="M296" s="8">
        <f t="shared" si="82"/>
        <v>7.836934113662904E-3</v>
      </c>
      <c r="N296" s="8">
        <f t="shared" si="83"/>
        <v>5.4025261698725804E-2</v>
      </c>
      <c r="O296" s="8">
        <f t="shared" si="84"/>
        <v>6.1384519627403225E-2</v>
      </c>
      <c r="P296" s="8">
        <f t="shared" si="85"/>
        <v>3.7363457086451618E-7</v>
      </c>
      <c r="Q296" s="8">
        <f t="shared" si="86"/>
        <v>2.8380816813193547E-2</v>
      </c>
      <c r="R296" s="8">
        <f t="shared" si="87"/>
        <v>1</v>
      </c>
      <c r="S296" s="8">
        <f t="shared" si="88"/>
        <v>0.2694049887729032</v>
      </c>
      <c r="T296" s="8">
        <f t="shared" si="89"/>
        <v>0.24075856388177425</v>
      </c>
      <c r="W296" s="7" t="s">
        <v>1599</v>
      </c>
      <c r="X296" s="7" t="s">
        <v>379</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1</v>
      </c>
      <c r="AO296" s="8">
        <v>0</v>
      </c>
      <c r="AP296" s="8">
        <v>0</v>
      </c>
      <c r="AS296" s="7">
        <v>332912</v>
      </c>
      <c r="AT296" s="7" t="s">
        <v>379</v>
      </c>
      <c r="AU296" s="8">
        <v>2.1947773406564515E-2</v>
      </c>
      <c r="AV296" s="8">
        <v>6.100614637225805E-3</v>
      </c>
      <c r="AW296" s="8">
        <v>3.540274955745161E-2</v>
      </c>
      <c r="AX296" s="8">
        <v>4.0926594803177417E-2</v>
      </c>
      <c r="AY296" s="8">
        <v>1.4743432776841935E-2</v>
      </c>
      <c r="AZ296" s="8">
        <v>6.8573670870290315E-2</v>
      </c>
      <c r="BA296" s="8">
        <v>3.5082298113758063E-2</v>
      </c>
      <c r="BB296" s="8">
        <v>1.0749843682230645E-2</v>
      </c>
      <c r="BC296" s="8">
        <v>4.9765131763483877E-2</v>
      </c>
      <c r="BD296" s="8">
        <v>2.7326645134741936E-2</v>
      </c>
      <c r="BE296" s="8">
        <v>7.836934113662904E-3</v>
      </c>
      <c r="BF296" s="8">
        <v>5.4025261698725804E-2</v>
      </c>
      <c r="BG296" s="8">
        <v>6.1384519627403225E-2</v>
      </c>
      <c r="BH296" s="8">
        <v>3.7363457086451618E-7</v>
      </c>
      <c r="BI296" s="8">
        <v>2.8380816813193547E-2</v>
      </c>
      <c r="BJ296" s="8">
        <v>1.0634511376012905</v>
      </c>
      <c r="BK296" s="8">
        <v>0.2694049887729032</v>
      </c>
      <c r="BL296" s="8">
        <v>0.24075856388177425</v>
      </c>
    </row>
    <row r="297" spans="1:64" x14ac:dyDescent="0.3">
      <c r="A297" s="7">
        <v>332913</v>
      </c>
      <c r="B297" s="7" t="s">
        <v>380</v>
      </c>
      <c r="C297" s="8">
        <f t="shared" si="72"/>
        <v>1.8265875851035479E-2</v>
      </c>
      <c r="D297" s="8">
        <f t="shared" si="73"/>
        <v>5.5015873883806458E-3</v>
      </c>
      <c r="E297" s="8">
        <f t="shared" si="74"/>
        <v>3.2987651271612906E-2</v>
      </c>
      <c r="F297" s="8">
        <f t="shared" si="75"/>
        <v>2.8108251185283869E-2</v>
      </c>
      <c r="G297" s="8">
        <f t="shared" si="76"/>
        <v>1.1539033004096772E-2</v>
      </c>
      <c r="H297" s="8">
        <f t="shared" si="77"/>
        <v>5.3400747710209681E-2</v>
      </c>
      <c r="I297" s="8">
        <f t="shared" si="78"/>
        <v>3.3636044822209679E-2</v>
      </c>
      <c r="J297" s="8">
        <f t="shared" si="79"/>
        <v>1.1140997129150001E-2</v>
      </c>
      <c r="K297" s="8">
        <f t="shared" si="80"/>
        <v>5.3845599990612898E-2</v>
      </c>
      <c r="L297" s="8">
        <f t="shared" si="81"/>
        <v>2.1805713544440324E-2</v>
      </c>
      <c r="M297" s="8">
        <f t="shared" si="82"/>
        <v>6.9626748114387108E-3</v>
      </c>
      <c r="N297" s="8">
        <f t="shared" si="83"/>
        <v>5.2171789131709674E-2</v>
      </c>
      <c r="O297" s="8">
        <f t="shared" si="84"/>
        <v>5.3116767049419339E-2</v>
      </c>
      <c r="P297" s="8">
        <f t="shared" si="85"/>
        <v>3.713819386316129E-7</v>
      </c>
      <c r="Q297" s="8">
        <f t="shared" si="86"/>
        <v>2.0474895192387099E-2</v>
      </c>
      <c r="R297" s="8">
        <f t="shared" si="87"/>
        <v>1</v>
      </c>
      <c r="S297" s="8">
        <f t="shared" si="88"/>
        <v>0.22208028996419354</v>
      </c>
      <c r="T297" s="8">
        <f t="shared" si="89"/>
        <v>0.22765490000645164</v>
      </c>
      <c r="W297" s="7" t="s">
        <v>1600</v>
      </c>
      <c r="X297" s="7" t="s">
        <v>380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1</v>
      </c>
      <c r="AO297" s="8">
        <v>0</v>
      </c>
      <c r="AP297" s="8">
        <v>0</v>
      </c>
      <c r="AS297" s="7">
        <v>332913</v>
      </c>
      <c r="AT297" s="7" t="s">
        <v>380</v>
      </c>
      <c r="AU297" s="8">
        <v>1.8265875851035479E-2</v>
      </c>
      <c r="AV297" s="8">
        <v>5.5015873883806458E-3</v>
      </c>
      <c r="AW297" s="8">
        <v>3.2987651271612906E-2</v>
      </c>
      <c r="AX297" s="8">
        <v>2.8108251185283869E-2</v>
      </c>
      <c r="AY297" s="8">
        <v>1.1539033004096772E-2</v>
      </c>
      <c r="AZ297" s="8">
        <v>5.3400747710209681E-2</v>
      </c>
      <c r="BA297" s="8">
        <v>3.3636044822209679E-2</v>
      </c>
      <c r="BB297" s="8">
        <v>1.1140997129150001E-2</v>
      </c>
      <c r="BC297" s="8">
        <v>5.3845599990612898E-2</v>
      </c>
      <c r="BD297" s="8">
        <v>2.1805713544440324E-2</v>
      </c>
      <c r="BE297" s="8">
        <v>6.9626748114387108E-3</v>
      </c>
      <c r="BF297" s="8">
        <v>5.2171789131709674E-2</v>
      </c>
      <c r="BG297" s="8">
        <v>5.3116767049419339E-2</v>
      </c>
      <c r="BH297" s="8">
        <v>3.713819386316129E-7</v>
      </c>
      <c r="BI297" s="8">
        <v>2.0474895192387099E-2</v>
      </c>
      <c r="BJ297" s="8">
        <v>1.0567551145109679</v>
      </c>
      <c r="BK297" s="8">
        <v>0.22208028996419354</v>
      </c>
      <c r="BL297" s="8">
        <v>0.22765490000645164</v>
      </c>
    </row>
    <row r="298" spans="1:64" x14ac:dyDescent="0.3">
      <c r="A298" s="7">
        <v>332919</v>
      </c>
      <c r="B298" s="7" t="s">
        <v>381</v>
      </c>
      <c r="C298" s="8">
        <f t="shared" si="72"/>
        <v>1.254767387571613E-2</v>
      </c>
      <c r="D298" s="8">
        <f t="shared" si="73"/>
        <v>3.2656078305543547E-3</v>
      </c>
      <c r="E298" s="8">
        <f t="shared" si="74"/>
        <v>2.1203450114903225E-2</v>
      </c>
      <c r="F298" s="8">
        <f t="shared" si="75"/>
        <v>3.5260330618661281E-2</v>
      </c>
      <c r="G298" s="8">
        <f t="shared" si="76"/>
        <v>1.1771551467401612E-2</v>
      </c>
      <c r="H298" s="8">
        <f t="shared" si="77"/>
        <v>5.0537624438580633E-2</v>
      </c>
      <c r="I298" s="8">
        <f t="shared" si="78"/>
        <v>2.0380886761338712E-2</v>
      </c>
      <c r="J298" s="8">
        <f t="shared" si="79"/>
        <v>5.8293455214580639E-3</v>
      </c>
      <c r="K298" s="8">
        <f t="shared" si="80"/>
        <v>2.7365250351645158E-2</v>
      </c>
      <c r="L298" s="8">
        <f t="shared" si="81"/>
        <v>1.612373950110968E-2</v>
      </c>
      <c r="M298" s="8">
        <f t="shared" si="82"/>
        <v>4.2528303259693548E-3</v>
      </c>
      <c r="N298" s="8">
        <f t="shared" si="83"/>
        <v>3.3391181078499997E-2</v>
      </c>
      <c r="O298" s="8">
        <f t="shared" si="84"/>
        <v>4.046943612580646E-2</v>
      </c>
      <c r="P298" s="8">
        <f t="shared" si="85"/>
        <v>1.6713306687741935E-7</v>
      </c>
      <c r="Q298" s="8">
        <f t="shared" si="86"/>
        <v>1.8653012350161289E-2</v>
      </c>
      <c r="R298" s="8">
        <f t="shared" si="87"/>
        <v>1</v>
      </c>
      <c r="S298" s="8">
        <f t="shared" si="88"/>
        <v>0.19434370007274193</v>
      </c>
      <c r="T298" s="8">
        <f t="shared" si="89"/>
        <v>0.15034967618274195</v>
      </c>
      <c r="W298" s="7" t="s">
        <v>1601</v>
      </c>
      <c r="X298" s="7" t="s">
        <v>381</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1</v>
      </c>
      <c r="AO298" s="8">
        <v>0</v>
      </c>
      <c r="AP298" s="8">
        <v>0</v>
      </c>
      <c r="AS298" s="7">
        <v>332919</v>
      </c>
      <c r="AT298" s="7" t="s">
        <v>381</v>
      </c>
      <c r="AU298" s="8">
        <v>1.254767387571613E-2</v>
      </c>
      <c r="AV298" s="8">
        <v>3.2656078305543547E-3</v>
      </c>
      <c r="AW298" s="8">
        <v>2.1203450114903225E-2</v>
      </c>
      <c r="AX298" s="8">
        <v>3.5260330618661281E-2</v>
      </c>
      <c r="AY298" s="8">
        <v>1.1771551467401612E-2</v>
      </c>
      <c r="AZ298" s="8">
        <v>5.0537624438580633E-2</v>
      </c>
      <c r="BA298" s="8">
        <v>2.0380886761338712E-2</v>
      </c>
      <c r="BB298" s="8">
        <v>5.8293455214580639E-3</v>
      </c>
      <c r="BC298" s="8">
        <v>2.7365250351645158E-2</v>
      </c>
      <c r="BD298" s="8">
        <v>1.612373950110968E-2</v>
      </c>
      <c r="BE298" s="8">
        <v>4.2528303259693548E-3</v>
      </c>
      <c r="BF298" s="8">
        <v>3.3391181078499997E-2</v>
      </c>
      <c r="BG298" s="8">
        <v>4.046943612580646E-2</v>
      </c>
      <c r="BH298" s="8">
        <v>1.6713306687741935E-7</v>
      </c>
      <c r="BI298" s="8">
        <v>1.8653012350161289E-2</v>
      </c>
      <c r="BJ298" s="8">
        <v>1.0370167318209678</v>
      </c>
      <c r="BK298" s="8">
        <v>0.19434370007274193</v>
      </c>
      <c r="BL298" s="8">
        <v>0.15034967618274195</v>
      </c>
    </row>
    <row r="299" spans="1:64" x14ac:dyDescent="0.3">
      <c r="A299" s="7">
        <v>332991</v>
      </c>
      <c r="B299" s="7" t="s">
        <v>382</v>
      </c>
      <c r="C299" s="8">
        <f t="shared" si="72"/>
        <v>2.336302297851774E-2</v>
      </c>
      <c r="D299" s="8">
        <f t="shared" si="73"/>
        <v>5.1242947366638703E-3</v>
      </c>
      <c r="E299" s="8">
        <f t="shared" si="74"/>
        <v>4.1358938242741942E-2</v>
      </c>
      <c r="F299" s="8">
        <f t="shared" si="75"/>
        <v>2.703418047266774E-2</v>
      </c>
      <c r="G299" s="8">
        <f t="shared" si="76"/>
        <v>7.3142616668687111E-3</v>
      </c>
      <c r="H299" s="8">
        <f t="shared" si="77"/>
        <v>4.5704231258758062E-2</v>
      </c>
      <c r="I299" s="8">
        <f t="shared" si="78"/>
        <v>2.4688957190240324E-2</v>
      </c>
      <c r="J299" s="8">
        <f t="shared" si="79"/>
        <v>5.7470056740729037E-3</v>
      </c>
      <c r="K299" s="8">
        <f t="shared" si="80"/>
        <v>3.6297680191266127E-2</v>
      </c>
      <c r="L299" s="8">
        <f t="shared" si="81"/>
        <v>2.5494228032758061E-2</v>
      </c>
      <c r="M299" s="8">
        <f t="shared" si="82"/>
        <v>5.702540204697259E-3</v>
      </c>
      <c r="N299" s="8">
        <f t="shared" si="83"/>
        <v>5.4545211750467733E-2</v>
      </c>
      <c r="O299" s="8">
        <f t="shared" si="84"/>
        <v>0.10320984672469352</v>
      </c>
      <c r="P299" s="8">
        <f t="shared" si="85"/>
        <v>9.3997387278274186E-7</v>
      </c>
      <c r="Q299" s="8">
        <f t="shared" si="86"/>
        <v>6.4295074638725816E-2</v>
      </c>
      <c r="R299" s="8">
        <f t="shared" si="87"/>
        <v>1</v>
      </c>
      <c r="S299" s="8">
        <f t="shared" si="88"/>
        <v>0.28973009275306455</v>
      </c>
      <c r="T299" s="8">
        <f t="shared" si="89"/>
        <v>0.27641106241048391</v>
      </c>
      <c r="W299" s="7" t="s">
        <v>1602</v>
      </c>
      <c r="X299" s="7" t="s">
        <v>382</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1</v>
      </c>
      <c r="AO299" s="8">
        <v>0</v>
      </c>
      <c r="AP299" s="8">
        <v>0</v>
      </c>
      <c r="AS299" s="7">
        <v>332991</v>
      </c>
      <c r="AT299" s="7" t="s">
        <v>382</v>
      </c>
      <c r="AU299" s="8">
        <v>2.336302297851774E-2</v>
      </c>
      <c r="AV299" s="8">
        <v>5.1242947366638703E-3</v>
      </c>
      <c r="AW299" s="8">
        <v>4.1358938242741942E-2</v>
      </c>
      <c r="AX299" s="8">
        <v>2.703418047266774E-2</v>
      </c>
      <c r="AY299" s="8">
        <v>7.3142616668687111E-3</v>
      </c>
      <c r="AZ299" s="8">
        <v>4.5704231258758062E-2</v>
      </c>
      <c r="BA299" s="8">
        <v>2.4688957190240324E-2</v>
      </c>
      <c r="BB299" s="8">
        <v>5.7470056740729037E-3</v>
      </c>
      <c r="BC299" s="8">
        <v>3.6297680191266127E-2</v>
      </c>
      <c r="BD299" s="8">
        <v>2.5494228032758061E-2</v>
      </c>
      <c r="BE299" s="8">
        <v>5.702540204697259E-3</v>
      </c>
      <c r="BF299" s="8">
        <v>5.4545211750467733E-2</v>
      </c>
      <c r="BG299" s="8">
        <v>0.10320984672469352</v>
      </c>
      <c r="BH299" s="8">
        <v>9.3997387278274186E-7</v>
      </c>
      <c r="BI299" s="8">
        <v>6.4295074638725816E-2</v>
      </c>
      <c r="BJ299" s="8">
        <v>1.0698462559579032</v>
      </c>
      <c r="BK299" s="8">
        <v>0.28973009275306455</v>
      </c>
      <c r="BL299" s="8">
        <v>0.27641106241048391</v>
      </c>
    </row>
    <row r="300" spans="1:64" x14ac:dyDescent="0.3">
      <c r="A300" s="7">
        <v>332992</v>
      </c>
      <c r="B300" s="7" t="s">
        <v>383</v>
      </c>
      <c r="C300" s="8">
        <f t="shared" si="72"/>
        <v>1.4082247444787097E-2</v>
      </c>
      <c r="D300" s="8">
        <f t="shared" si="73"/>
        <v>4.0830295325903218E-3</v>
      </c>
      <c r="E300" s="8">
        <f t="shared" si="74"/>
        <v>3.6261863808870969E-2</v>
      </c>
      <c r="F300" s="8">
        <f t="shared" si="75"/>
        <v>3.6835590864741936E-3</v>
      </c>
      <c r="G300" s="8">
        <f t="shared" si="76"/>
        <v>1.3261438689562903E-3</v>
      </c>
      <c r="H300" s="8">
        <f t="shared" si="77"/>
        <v>8.9499287272854847E-3</v>
      </c>
      <c r="I300" s="8">
        <f t="shared" si="78"/>
        <v>2.0717189028274196E-2</v>
      </c>
      <c r="J300" s="8">
        <f t="shared" si="79"/>
        <v>6.2429821652483864E-3</v>
      </c>
      <c r="K300" s="8">
        <f t="shared" si="80"/>
        <v>4.3610643405129039E-2</v>
      </c>
      <c r="L300" s="8">
        <f t="shared" si="81"/>
        <v>1.4518195936129031E-2</v>
      </c>
      <c r="M300" s="8">
        <f t="shared" si="82"/>
        <v>4.2178541063064524E-3</v>
      </c>
      <c r="N300" s="8">
        <f t="shared" si="83"/>
        <v>4.4132197849919355E-2</v>
      </c>
      <c r="O300" s="8">
        <f t="shared" si="84"/>
        <v>5.9597871212419357E-2</v>
      </c>
      <c r="P300" s="8">
        <f t="shared" si="85"/>
        <v>1.882211807519355E-6</v>
      </c>
      <c r="Q300" s="8">
        <f t="shared" si="86"/>
        <v>2.5427367062661289E-2</v>
      </c>
      <c r="R300" s="8">
        <f t="shared" si="87"/>
        <v>1</v>
      </c>
      <c r="S300" s="8">
        <f t="shared" si="88"/>
        <v>0.12686285748919354</v>
      </c>
      <c r="T300" s="8">
        <f t="shared" si="89"/>
        <v>0.1834740404051613</v>
      </c>
      <c r="W300" s="7" t="s">
        <v>1603</v>
      </c>
      <c r="X300" s="7" t="s">
        <v>383</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1</v>
      </c>
      <c r="AO300" s="8">
        <v>0</v>
      </c>
      <c r="AP300" s="8">
        <v>0</v>
      </c>
      <c r="AS300" s="7">
        <v>332992</v>
      </c>
      <c r="AT300" s="7" t="s">
        <v>383</v>
      </c>
      <c r="AU300" s="8">
        <v>1.4082247444787097E-2</v>
      </c>
      <c r="AV300" s="8">
        <v>4.0830295325903218E-3</v>
      </c>
      <c r="AW300" s="8">
        <v>3.6261863808870969E-2</v>
      </c>
      <c r="AX300" s="8">
        <v>3.6835590864741936E-3</v>
      </c>
      <c r="AY300" s="8">
        <v>1.3261438689562903E-3</v>
      </c>
      <c r="AZ300" s="8">
        <v>8.9499287272854847E-3</v>
      </c>
      <c r="BA300" s="8">
        <v>2.0717189028274196E-2</v>
      </c>
      <c r="BB300" s="8">
        <v>6.2429821652483864E-3</v>
      </c>
      <c r="BC300" s="8">
        <v>4.3610643405129039E-2</v>
      </c>
      <c r="BD300" s="8">
        <v>1.4518195936129031E-2</v>
      </c>
      <c r="BE300" s="8">
        <v>4.2178541063064524E-3</v>
      </c>
      <c r="BF300" s="8">
        <v>4.4132197849919355E-2</v>
      </c>
      <c r="BG300" s="8">
        <v>5.9597871212419357E-2</v>
      </c>
      <c r="BH300" s="8">
        <v>1.882211807519355E-6</v>
      </c>
      <c r="BI300" s="8">
        <v>2.5427367062661289E-2</v>
      </c>
      <c r="BJ300" s="8">
        <v>1.0544271407861292</v>
      </c>
      <c r="BK300" s="8">
        <v>0.12686285748919354</v>
      </c>
      <c r="BL300" s="8">
        <v>0.1834740404051613</v>
      </c>
    </row>
    <row r="301" spans="1:64" x14ac:dyDescent="0.3">
      <c r="A301" s="7">
        <v>332993</v>
      </c>
      <c r="B301" s="7" t="s">
        <v>384</v>
      </c>
      <c r="C301" s="8">
        <f t="shared" si="72"/>
        <v>0</v>
      </c>
      <c r="D301" s="8">
        <f t="shared" si="73"/>
        <v>0</v>
      </c>
      <c r="E301" s="8">
        <f t="shared" si="74"/>
        <v>0</v>
      </c>
      <c r="F301" s="8">
        <f t="shared" si="75"/>
        <v>0</v>
      </c>
      <c r="G301" s="8">
        <f t="shared" si="76"/>
        <v>0</v>
      </c>
      <c r="H301" s="8">
        <f t="shared" si="77"/>
        <v>0</v>
      </c>
      <c r="I301" s="8">
        <f t="shared" si="78"/>
        <v>0</v>
      </c>
      <c r="J301" s="8">
        <f t="shared" si="79"/>
        <v>0</v>
      </c>
      <c r="K301" s="8">
        <f t="shared" si="80"/>
        <v>0</v>
      </c>
      <c r="L301" s="8">
        <f t="shared" si="81"/>
        <v>0</v>
      </c>
      <c r="M301" s="8">
        <f t="shared" si="82"/>
        <v>0</v>
      </c>
      <c r="N301" s="8">
        <f t="shared" si="83"/>
        <v>0</v>
      </c>
      <c r="O301" s="8">
        <f t="shared" si="84"/>
        <v>0</v>
      </c>
      <c r="P301" s="8">
        <f t="shared" si="85"/>
        <v>0</v>
      </c>
      <c r="Q301" s="8">
        <f t="shared" si="86"/>
        <v>0</v>
      </c>
      <c r="R301" s="8">
        <f t="shared" si="87"/>
        <v>1</v>
      </c>
      <c r="S301" s="8">
        <f t="shared" si="88"/>
        <v>0</v>
      </c>
      <c r="T301" s="8">
        <f t="shared" si="89"/>
        <v>0</v>
      </c>
      <c r="W301" s="7" t="s">
        <v>1604</v>
      </c>
      <c r="X301" s="7" t="s">
        <v>384</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1</v>
      </c>
      <c r="AO301" s="8">
        <v>0</v>
      </c>
      <c r="AP301" s="8">
        <v>0</v>
      </c>
      <c r="AS301" s="7">
        <v>332993</v>
      </c>
      <c r="AT301" s="7" t="s">
        <v>384</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1</v>
      </c>
      <c r="BK301" s="8">
        <v>0</v>
      </c>
      <c r="BL301" s="8">
        <v>0</v>
      </c>
    </row>
    <row r="302" spans="1:64" x14ac:dyDescent="0.3">
      <c r="A302" s="7">
        <v>332994</v>
      </c>
      <c r="B302" s="7" t="s">
        <v>385</v>
      </c>
      <c r="C302" s="8">
        <f t="shared" si="72"/>
        <v>3.3581440912996779E-2</v>
      </c>
      <c r="D302" s="8">
        <f t="shared" si="73"/>
        <v>8.733402003328063E-3</v>
      </c>
      <c r="E302" s="8">
        <f t="shared" si="74"/>
        <v>8.7826278091693549E-2</v>
      </c>
      <c r="F302" s="8">
        <f t="shared" si="75"/>
        <v>2.7534466858108068E-2</v>
      </c>
      <c r="G302" s="8">
        <f t="shared" si="76"/>
        <v>8.3334990135754856E-3</v>
      </c>
      <c r="H302" s="8">
        <f t="shared" si="77"/>
        <v>6.2177329338061291E-2</v>
      </c>
      <c r="I302" s="8">
        <f t="shared" si="78"/>
        <v>4.905653391330321E-2</v>
      </c>
      <c r="J302" s="8">
        <f t="shared" si="79"/>
        <v>1.315466443759355E-2</v>
      </c>
      <c r="K302" s="8">
        <f t="shared" si="80"/>
        <v>9.6289350180693525E-2</v>
      </c>
      <c r="L302" s="8">
        <f t="shared" si="81"/>
        <v>3.4327056842895158E-2</v>
      </c>
      <c r="M302" s="8">
        <f t="shared" si="82"/>
        <v>8.8585787771870966E-3</v>
      </c>
      <c r="N302" s="8">
        <f t="shared" si="83"/>
        <v>0.10882821726880645</v>
      </c>
      <c r="O302" s="8">
        <f t="shared" si="84"/>
        <v>0.18871087458229036</v>
      </c>
      <c r="P302" s="8">
        <f t="shared" si="85"/>
        <v>3.7220341084159679E-6</v>
      </c>
      <c r="Q302" s="8">
        <f t="shared" si="86"/>
        <v>7.9914347107419348E-2</v>
      </c>
      <c r="R302" s="8">
        <f t="shared" si="87"/>
        <v>1</v>
      </c>
      <c r="S302" s="8">
        <f t="shared" si="88"/>
        <v>0.45288400488693542</v>
      </c>
      <c r="T302" s="8">
        <f t="shared" si="89"/>
        <v>0.51333925820919357</v>
      </c>
      <c r="W302" s="7" t="s">
        <v>1605</v>
      </c>
      <c r="X302" s="7" t="s">
        <v>385</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1</v>
      </c>
      <c r="AO302" s="8">
        <v>0</v>
      </c>
      <c r="AP302" s="8">
        <v>0</v>
      </c>
      <c r="AS302" s="7">
        <v>332994</v>
      </c>
      <c r="AT302" s="7" t="s">
        <v>385</v>
      </c>
      <c r="AU302" s="8">
        <v>3.3581440912996779E-2</v>
      </c>
      <c r="AV302" s="8">
        <v>8.733402003328063E-3</v>
      </c>
      <c r="AW302" s="8">
        <v>8.7826278091693549E-2</v>
      </c>
      <c r="AX302" s="8">
        <v>2.7534466858108068E-2</v>
      </c>
      <c r="AY302" s="8">
        <v>8.3334990135754856E-3</v>
      </c>
      <c r="AZ302" s="8">
        <v>6.2177329338061291E-2</v>
      </c>
      <c r="BA302" s="8">
        <v>4.905653391330321E-2</v>
      </c>
      <c r="BB302" s="8">
        <v>1.315466443759355E-2</v>
      </c>
      <c r="BC302" s="8">
        <v>9.6289350180693525E-2</v>
      </c>
      <c r="BD302" s="8">
        <v>3.4327056842895158E-2</v>
      </c>
      <c r="BE302" s="8">
        <v>8.8585787771870966E-3</v>
      </c>
      <c r="BF302" s="8">
        <v>0.10882821726880645</v>
      </c>
      <c r="BG302" s="8">
        <v>0.18871087458229036</v>
      </c>
      <c r="BH302" s="8">
        <v>3.7220341084159679E-6</v>
      </c>
      <c r="BI302" s="8">
        <v>7.9914347107419348E-2</v>
      </c>
      <c r="BJ302" s="8">
        <v>1.1301411210077417</v>
      </c>
      <c r="BK302" s="8">
        <v>0.45288400488693542</v>
      </c>
      <c r="BL302" s="8">
        <v>0.51333925820919357</v>
      </c>
    </row>
    <row r="303" spans="1:64" x14ac:dyDescent="0.3">
      <c r="A303" s="7">
        <v>332996</v>
      </c>
      <c r="B303" s="7" t="s">
        <v>386</v>
      </c>
      <c r="C303" s="8">
        <f t="shared" si="72"/>
        <v>3.351854927489032E-2</v>
      </c>
      <c r="D303" s="8">
        <f t="shared" si="73"/>
        <v>8.4793154360477407E-3</v>
      </c>
      <c r="E303" s="8">
        <f t="shared" si="74"/>
        <v>5.8598483304464516E-2</v>
      </c>
      <c r="F303" s="8">
        <f t="shared" si="75"/>
        <v>4.5836624050069344E-2</v>
      </c>
      <c r="G303" s="8">
        <f t="shared" si="76"/>
        <v>1.4504548735862903E-2</v>
      </c>
      <c r="H303" s="8">
        <f t="shared" si="77"/>
        <v>7.869178275670162E-2</v>
      </c>
      <c r="I303" s="8">
        <f t="shared" si="78"/>
        <v>4.0650994409379033E-2</v>
      </c>
      <c r="J303" s="8">
        <f t="shared" si="79"/>
        <v>1.1450422370209353E-2</v>
      </c>
      <c r="K303" s="8">
        <f t="shared" si="80"/>
        <v>6.283944748359839E-2</v>
      </c>
      <c r="L303" s="8">
        <f t="shared" si="81"/>
        <v>4.0018911486353219E-2</v>
      </c>
      <c r="M303" s="8">
        <f t="shared" si="82"/>
        <v>1.0628832350580319E-2</v>
      </c>
      <c r="N303" s="8">
        <f t="shared" si="83"/>
        <v>8.64339331132742E-2</v>
      </c>
      <c r="O303" s="8">
        <f t="shared" si="84"/>
        <v>0.13373011537959681</v>
      </c>
      <c r="P303" s="8">
        <f t="shared" si="85"/>
        <v>1.1858116491751611E-6</v>
      </c>
      <c r="Q303" s="8">
        <f t="shared" si="86"/>
        <v>7.7829248857564523E-2</v>
      </c>
      <c r="R303" s="8">
        <f t="shared" si="87"/>
        <v>1</v>
      </c>
      <c r="S303" s="8">
        <f t="shared" si="88"/>
        <v>0.44548456844580647</v>
      </c>
      <c r="T303" s="8">
        <f t="shared" si="89"/>
        <v>0.42139247716661288</v>
      </c>
      <c r="W303" s="7" t="s">
        <v>1606</v>
      </c>
      <c r="X303" s="7" t="s">
        <v>386</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1</v>
      </c>
      <c r="AO303" s="8">
        <v>0</v>
      </c>
      <c r="AP303" s="8">
        <v>0</v>
      </c>
      <c r="AS303" s="7">
        <v>332996</v>
      </c>
      <c r="AT303" s="7" t="s">
        <v>386</v>
      </c>
      <c r="AU303" s="8">
        <v>3.351854927489032E-2</v>
      </c>
      <c r="AV303" s="8">
        <v>8.4793154360477407E-3</v>
      </c>
      <c r="AW303" s="8">
        <v>5.8598483304464516E-2</v>
      </c>
      <c r="AX303" s="8">
        <v>4.5836624050069344E-2</v>
      </c>
      <c r="AY303" s="8">
        <v>1.4504548735862903E-2</v>
      </c>
      <c r="AZ303" s="8">
        <v>7.869178275670162E-2</v>
      </c>
      <c r="BA303" s="8">
        <v>4.0650994409379033E-2</v>
      </c>
      <c r="BB303" s="8">
        <v>1.1450422370209353E-2</v>
      </c>
      <c r="BC303" s="8">
        <v>6.283944748359839E-2</v>
      </c>
      <c r="BD303" s="8">
        <v>4.0018911486353219E-2</v>
      </c>
      <c r="BE303" s="8">
        <v>1.0628832350580319E-2</v>
      </c>
      <c r="BF303" s="8">
        <v>8.64339331132742E-2</v>
      </c>
      <c r="BG303" s="8">
        <v>0.13373011537959681</v>
      </c>
      <c r="BH303" s="8">
        <v>1.1858116491751611E-6</v>
      </c>
      <c r="BI303" s="8">
        <v>7.7829248857564523E-2</v>
      </c>
      <c r="BJ303" s="8">
        <v>1.1005963480154841</v>
      </c>
      <c r="BK303" s="8">
        <v>0.44548456844580647</v>
      </c>
      <c r="BL303" s="8">
        <v>0.42139247716661288</v>
      </c>
    </row>
    <row r="304" spans="1:64" x14ac:dyDescent="0.3">
      <c r="A304" s="7">
        <v>332999</v>
      </c>
      <c r="B304" s="7" t="s">
        <v>387</v>
      </c>
      <c r="C304" s="8">
        <f t="shared" si="72"/>
        <v>5.4888807995400003E-2</v>
      </c>
      <c r="D304" s="8">
        <f t="shared" si="73"/>
        <v>6.1271947902099997E-3</v>
      </c>
      <c r="E304" s="8">
        <f t="shared" si="74"/>
        <v>6.7182566998900003E-2</v>
      </c>
      <c r="F304" s="8">
        <f t="shared" si="75"/>
        <v>5.2298317292399997E-2</v>
      </c>
      <c r="G304" s="8">
        <f t="shared" si="76"/>
        <v>7.17695752037E-3</v>
      </c>
      <c r="H304" s="8">
        <f t="shared" si="77"/>
        <v>4.6712486757400001E-2</v>
      </c>
      <c r="I304" s="8">
        <f t="shared" si="78"/>
        <v>5.5414572213499998E-2</v>
      </c>
      <c r="J304" s="8">
        <f t="shared" si="79"/>
        <v>6.4246177028900002E-3</v>
      </c>
      <c r="K304" s="8">
        <f t="shared" si="80"/>
        <v>4.0235619690200002E-2</v>
      </c>
      <c r="L304" s="8">
        <f t="shared" si="81"/>
        <v>6.5344707335900004E-2</v>
      </c>
      <c r="M304" s="8">
        <f t="shared" si="82"/>
        <v>7.6140494920400002E-3</v>
      </c>
      <c r="N304" s="8">
        <f t="shared" si="83"/>
        <v>0.109231181022</v>
      </c>
      <c r="O304" s="8">
        <f t="shared" si="84"/>
        <v>0.43827926338700002</v>
      </c>
      <c r="P304" s="8">
        <f t="shared" si="85"/>
        <v>6.58033684738E-6</v>
      </c>
      <c r="Q304" s="8">
        <f t="shared" si="86"/>
        <v>0.29883613905099998</v>
      </c>
      <c r="R304" s="8">
        <f t="shared" si="87"/>
        <v>1.1281985697800001</v>
      </c>
      <c r="S304" s="8">
        <f t="shared" si="88"/>
        <v>1.10618776157</v>
      </c>
      <c r="T304" s="8">
        <f t="shared" si="89"/>
        <v>1.1020748096099999</v>
      </c>
      <c r="W304" s="7" t="s">
        <v>1607</v>
      </c>
      <c r="X304" s="7" t="s">
        <v>387</v>
      </c>
      <c r="Y304" s="8">
        <v>5.4888807995400003E-2</v>
      </c>
      <c r="Z304" s="8">
        <v>6.1271947902099997E-3</v>
      </c>
      <c r="AA304" s="8">
        <v>6.7182566998900003E-2</v>
      </c>
      <c r="AB304" s="8">
        <v>5.2298317292399997E-2</v>
      </c>
      <c r="AC304" s="8">
        <v>7.17695752037E-3</v>
      </c>
      <c r="AD304" s="8">
        <v>4.6712486757400001E-2</v>
      </c>
      <c r="AE304" s="8">
        <v>5.5414572213499998E-2</v>
      </c>
      <c r="AF304" s="8">
        <v>6.4246177028900002E-3</v>
      </c>
      <c r="AG304" s="8">
        <v>4.0235619690200002E-2</v>
      </c>
      <c r="AH304" s="8">
        <v>6.5344707335900004E-2</v>
      </c>
      <c r="AI304" s="8">
        <v>7.6140494920400002E-3</v>
      </c>
      <c r="AJ304" s="8">
        <v>0.109231181022</v>
      </c>
      <c r="AK304" s="8">
        <v>0.43827926338700002</v>
      </c>
      <c r="AL304" s="8">
        <v>6.58033684738E-6</v>
      </c>
      <c r="AM304" s="8">
        <v>0.29883613905099998</v>
      </c>
      <c r="AN304" s="8">
        <v>1.1281985697800001</v>
      </c>
      <c r="AO304" s="8">
        <v>1.10618776157</v>
      </c>
      <c r="AP304" s="8">
        <v>1.1020748096099999</v>
      </c>
      <c r="AS304" s="7">
        <v>332999</v>
      </c>
      <c r="AT304" s="7" t="s">
        <v>387</v>
      </c>
      <c r="AU304" s="8">
        <v>7.9575416702561283E-2</v>
      </c>
      <c r="AV304" s="8">
        <v>1.730862958565758E-2</v>
      </c>
      <c r="AW304" s="8">
        <v>0.1340203605487468</v>
      </c>
      <c r="AX304" s="8">
        <v>8.5319420978409652E-2</v>
      </c>
      <c r="AY304" s="8">
        <v>2.317578067803161E-2</v>
      </c>
      <c r="AZ304" s="8">
        <v>0.13909616519831769</v>
      </c>
      <c r="BA304" s="8">
        <v>8.6212679569677403E-2</v>
      </c>
      <c r="BB304" s="8">
        <v>1.9943487460941937E-2</v>
      </c>
      <c r="BC304" s="8">
        <v>0.12391635663290643</v>
      </c>
      <c r="BD304" s="8">
        <v>9.8423656747458024E-2</v>
      </c>
      <c r="BE304" s="8">
        <v>2.1839099068603384E-2</v>
      </c>
      <c r="BF304" s="8">
        <v>0.19662017702603063</v>
      </c>
      <c r="BG304" s="8">
        <v>0.39586514112374183</v>
      </c>
      <c r="BH304" s="8">
        <v>4.9344274145624217E-6</v>
      </c>
      <c r="BI304" s="8">
        <v>0.26991651269122569</v>
      </c>
      <c r="BJ304" s="8">
        <v>1.2309044068369357</v>
      </c>
      <c r="BK304" s="8">
        <v>1.1508171733066133</v>
      </c>
      <c r="BL304" s="8">
        <v>1.1332983301149997</v>
      </c>
    </row>
    <row r="305" spans="1:64" x14ac:dyDescent="0.3">
      <c r="A305" s="7">
        <v>333111</v>
      </c>
      <c r="B305" s="7" t="s">
        <v>388</v>
      </c>
      <c r="C305" s="8">
        <f t="shared" si="72"/>
        <v>3.2354042590467744E-2</v>
      </c>
      <c r="D305" s="8">
        <f t="shared" si="73"/>
        <v>7.4466437614956445E-3</v>
      </c>
      <c r="E305" s="8">
        <f t="shared" si="74"/>
        <v>5.066610246350646E-2</v>
      </c>
      <c r="F305" s="8">
        <f t="shared" si="75"/>
        <v>5.5385711668332255E-2</v>
      </c>
      <c r="G305" s="8">
        <f t="shared" si="76"/>
        <v>1.7934977367321126E-2</v>
      </c>
      <c r="H305" s="8">
        <f t="shared" si="77"/>
        <v>8.4805259524646778E-2</v>
      </c>
      <c r="I305" s="8">
        <f t="shared" si="78"/>
        <v>7.2529777996838699E-2</v>
      </c>
      <c r="J305" s="8">
        <f t="shared" si="79"/>
        <v>1.9329068574670972E-2</v>
      </c>
      <c r="K305" s="8">
        <f t="shared" si="80"/>
        <v>9.377988770966128E-2</v>
      </c>
      <c r="L305" s="8">
        <f t="shared" si="81"/>
        <v>5.0742183062654836E-2</v>
      </c>
      <c r="M305" s="8">
        <f t="shared" si="82"/>
        <v>1.2175784468440806E-2</v>
      </c>
      <c r="N305" s="8">
        <f t="shared" si="83"/>
        <v>9.9380984169387093E-2</v>
      </c>
      <c r="O305" s="8">
        <f t="shared" si="84"/>
        <v>0.10313792584288713</v>
      </c>
      <c r="P305" s="8">
        <f t="shared" si="85"/>
        <v>1.4081870558388062E-6</v>
      </c>
      <c r="Q305" s="8">
        <f t="shared" si="86"/>
        <v>4.1118938528354833E-2</v>
      </c>
      <c r="R305" s="8">
        <f t="shared" si="87"/>
        <v>1</v>
      </c>
      <c r="S305" s="8">
        <f t="shared" si="88"/>
        <v>0.46457756146370965</v>
      </c>
      <c r="T305" s="8">
        <f t="shared" si="89"/>
        <v>0.49209034718435479</v>
      </c>
      <c r="W305" s="7" t="s">
        <v>1608</v>
      </c>
      <c r="X305" s="7" t="s">
        <v>388</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1</v>
      </c>
      <c r="AO305" s="8">
        <v>0</v>
      </c>
      <c r="AP305" s="8">
        <v>0</v>
      </c>
      <c r="AS305" s="7">
        <v>333111</v>
      </c>
      <c r="AT305" s="7" t="s">
        <v>388</v>
      </c>
      <c r="AU305" s="8">
        <v>3.2354042590467744E-2</v>
      </c>
      <c r="AV305" s="8">
        <v>7.4466437614956445E-3</v>
      </c>
      <c r="AW305" s="8">
        <v>5.066610246350646E-2</v>
      </c>
      <c r="AX305" s="8">
        <v>5.5385711668332255E-2</v>
      </c>
      <c r="AY305" s="8">
        <v>1.7934977367321126E-2</v>
      </c>
      <c r="AZ305" s="8">
        <v>8.4805259524646778E-2</v>
      </c>
      <c r="BA305" s="8">
        <v>7.2529777996838699E-2</v>
      </c>
      <c r="BB305" s="8">
        <v>1.9329068574670972E-2</v>
      </c>
      <c r="BC305" s="8">
        <v>9.377988770966128E-2</v>
      </c>
      <c r="BD305" s="8">
        <v>5.0742183062654836E-2</v>
      </c>
      <c r="BE305" s="8">
        <v>1.2175784468440806E-2</v>
      </c>
      <c r="BF305" s="8">
        <v>9.9380984169387093E-2</v>
      </c>
      <c r="BG305" s="8">
        <v>0.10313792584288713</v>
      </c>
      <c r="BH305" s="8">
        <v>1.4081870558388062E-6</v>
      </c>
      <c r="BI305" s="8">
        <v>4.1118938528354833E-2</v>
      </c>
      <c r="BJ305" s="8">
        <v>1.0904667888151613</v>
      </c>
      <c r="BK305" s="8">
        <v>0.46457756146370965</v>
      </c>
      <c r="BL305" s="8">
        <v>0.49209034718435479</v>
      </c>
    </row>
    <row r="306" spans="1:64" x14ac:dyDescent="0.3">
      <c r="A306" s="7">
        <v>333112</v>
      </c>
      <c r="B306" s="7" t="s">
        <v>389</v>
      </c>
      <c r="C306" s="8">
        <f t="shared" si="72"/>
        <v>4.5785750879199998E-2</v>
      </c>
      <c r="D306" s="8">
        <f t="shared" si="73"/>
        <v>5.1211733827700003E-3</v>
      </c>
      <c r="E306" s="8">
        <f t="shared" si="74"/>
        <v>5.7700636868199998E-2</v>
      </c>
      <c r="F306" s="8">
        <f t="shared" si="75"/>
        <v>9.6802470315799999E-2</v>
      </c>
      <c r="G306" s="8">
        <f t="shared" si="76"/>
        <v>1.67806531378E-2</v>
      </c>
      <c r="H306" s="8">
        <f t="shared" si="77"/>
        <v>7.3537853649899995E-2</v>
      </c>
      <c r="I306" s="8">
        <f t="shared" si="78"/>
        <v>0.122186649129</v>
      </c>
      <c r="J306" s="8">
        <f t="shared" si="79"/>
        <v>1.5210572656199999E-2</v>
      </c>
      <c r="K306" s="8">
        <f t="shared" si="80"/>
        <v>6.6893148690199994E-2</v>
      </c>
      <c r="L306" s="8">
        <f t="shared" si="81"/>
        <v>8.3736983049900002E-2</v>
      </c>
      <c r="M306" s="8">
        <f t="shared" si="82"/>
        <v>9.9342892761700007E-3</v>
      </c>
      <c r="N306" s="8">
        <f t="shared" si="83"/>
        <v>0.16032822504700001</v>
      </c>
      <c r="O306" s="8">
        <f t="shared" si="84"/>
        <v>0.27248953507399998</v>
      </c>
      <c r="P306" s="8">
        <f t="shared" si="85"/>
        <v>2.2895522753599999E-6</v>
      </c>
      <c r="Q306" s="8">
        <f t="shared" si="86"/>
        <v>0.105770149447</v>
      </c>
      <c r="R306" s="8">
        <f t="shared" si="87"/>
        <v>1.1086075611299999</v>
      </c>
      <c r="S306" s="8">
        <f t="shared" si="88"/>
        <v>1.1871209771</v>
      </c>
      <c r="T306" s="8">
        <f t="shared" si="89"/>
        <v>1.2042903704800001</v>
      </c>
      <c r="W306" s="7" t="s">
        <v>1609</v>
      </c>
      <c r="X306" s="7" t="s">
        <v>389</v>
      </c>
      <c r="Y306" s="8">
        <v>4.5785750879199998E-2</v>
      </c>
      <c r="Z306" s="8">
        <v>5.1211733827700003E-3</v>
      </c>
      <c r="AA306" s="8">
        <v>5.7700636868199998E-2</v>
      </c>
      <c r="AB306" s="8">
        <v>9.6802470315799999E-2</v>
      </c>
      <c r="AC306" s="8">
        <v>1.67806531378E-2</v>
      </c>
      <c r="AD306" s="8">
        <v>7.3537853649899995E-2</v>
      </c>
      <c r="AE306" s="8">
        <v>0.122186649129</v>
      </c>
      <c r="AF306" s="8">
        <v>1.5210572656199999E-2</v>
      </c>
      <c r="AG306" s="8">
        <v>6.6893148690199994E-2</v>
      </c>
      <c r="AH306" s="8">
        <v>8.3736983049900002E-2</v>
      </c>
      <c r="AI306" s="8">
        <v>9.9342892761700007E-3</v>
      </c>
      <c r="AJ306" s="8">
        <v>0.16032822504700001</v>
      </c>
      <c r="AK306" s="8">
        <v>0.27248953507399998</v>
      </c>
      <c r="AL306" s="8">
        <v>2.2895522753599999E-6</v>
      </c>
      <c r="AM306" s="8">
        <v>0.105770149447</v>
      </c>
      <c r="AN306" s="8">
        <v>1.1086075611299999</v>
      </c>
      <c r="AO306" s="8">
        <v>1.1871209771</v>
      </c>
      <c r="AP306" s="8">
        <v>1.2042903704800001</v>
      </c>
      <c r="AS306" s="7">
        <v>333112</v>
      </c>
      <c r="AT306" s="7" t="s">
        <v>389</v>
      </c>
      <c r="AU306" s="8">
        <v>3.0226059692566119E-2</v>
      </c>
      <c r="AV306" s="8">
        <v>7.9847501189195171E-3</v>
      </c>
      <c r="AW306" s="8">
        <v>4.0368231071511294E-2</v>
      </c>
      <c r="AX306" s="8">
        <v>5.480619335002903E-2</v>
      </c>
      <c r="AY306" s="8">
        <v>2.4005572845331134E-2</v>
      </c>
      <c r="AZ306" s="8">
        <v>8.6530523414680663E-2</v>
      </c>
      <c r="BA306" s="8">
        <v>7.9499890588330652E-2</v>
      </c>
      <c r="BB306" s="8">
        <v>2.5946999879796772E-2</v>
      </c>
      <c r="BC306" s="8">
        <v>9.7977707267825828E-2</v>
      </c>
      <c r="BD306" s="8">
        <v>5.3638867302387108E-2</v>
      </c>
      <c r="BE306" s="8">
        <v>1.6006419216785323E-2</v>
      </c>
      <c r="BF306" s="8">
        <v>9.6506032619935483E-2</v>
      </c>
      <c r="BG306" s="8">
        <v>7.9109865021483844E-2</v>
      </c>
      <c r="BH306" s="8">
        <v>9.4169242233516147E-7</v>
      </c>
      <c r="BI306" s="8">
        <v>3.0707462742677424E-2</v>
      </c>
      <c r="BJ306" s="8">
        <v>1.0785790408832261</v>
      </c>
      <c r="BK306" s="8">
        <v>0.45566487025451613</v>
      </c>
      <c r="BL306" s="8">
        <v>0.49374717838129029</v>
      </c>
    </row>
    <row r="307" spans="1:64" x14ac:dyDescent="0.3">
      <c r="A307" s="7">
        <v>333120</v>
      </c>
      <c r="B307" s="7" t="s">
        <v>390</v>
      </c>
      <c r="C307" s="8">
        <f t="shared" si="72"/>
        <v>3.1538204009646777E-2</v>
      </c>
      <c r="D307" s="8">
        <f t="shared" si="73"/>
        <v>7.3874963904635499E-3</v>
      </c>
      <c r="E307" s="8">
        <f t="shared" si="74"/>
        <v>6.8441230065467734E-2</v>
      </c>
      <c r="F307" s="8">
        <f t="shared" si="75"/>
        <v>5.2393564603819359E-2</v>
      </c>
      <c r="G307" s="8">
        <f t="shared" si="76"/>
        <v>1.6594623583341132E-2</v>
      </c>
      <c r="H307" s="8">
        <f t="shared" si="77"/>
        <v>0.10845690422014193</v>
      </c>
      <c r="I307" s="8">
        <f t="shared" si="78"/>
        <v>5.7354854828216131E-2</v>
      </c>
      <c r="J307" s="8">
        <f t="shared" si="79"/>
        <v>1.4794682245592742E-2</v>
      </c>
      <c r="K307" s="8">
        <f t="shared" si="80"/>
        <v>9.6771419871774192E-2</v>
      </c>
      <c r="L307" s="8">
        <f t="shared" si="81"/>
        <v>3.9932312367751611E-2</v>
      </c>
      <c r="M307" s="8">
        <f t="shared" si="82"/>
        <v>9.6924893946474192E-3</v>
      </c>
      <c r="N307" s="8">
        <f t="shared" si="83"/>
        <v>0.10777107396577419</v>
      </c>
      <c r="O307" s="8">
        <f t="shared" si="84"/>
        <v>0.14914917183100002</v>
      </c>
      <c r="P307" s="8">
        <f t="shared" si="85"/>
        <v>1.6243676925470964E-6</v>
      </c>
      <c r="Q307" s="8">
        <f t="shared" si="86"/>
        <v>6.1672743770000031E-2</v>
      </c>
      <c r="R307" s="8">
        <f t="shared" si="87"/>
        <v>1</v>
      </c>
      <c r="S307" s="8">
        <f t="shared" si="88"/>
        <v>0.53228380208483872</v>
      </c>
      <c r="T307" s="8">
        <f t="shared" si="89"/>
        <v>0.5237596666230645</v>
      </c>
      <c r="W307" s="7" t="s">
        <v>1610</v>
      </c>
      <c r="X307" s="7" t="s">
        <v>390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1</v>
      </c>
      <c r="AO307" s="8">
        <v>0</v>
      </c>
      <c r="AP307" s="8">
        <v>0</v>
      </c>
      <c r="AS307" s="7">
        <v>333120</v>
      </c>
      <c r="AT307" s="7" t="s">
        <v>390</v>
      </c>
      <c r="AU307" s="8">
        <v>3.1538204009646777E-2</v>
      </c>
      <c r="AV307" s="8">
        <v>7.3874963904635499E-3</v>
      </c>
      <c r="AW307" s="8">
        <v>6.8441230065467734E-2</v>
      </c>
      <c r="AX307" s="8">
        <v>5.2393564603819359E-2</v>
      </c>
      <c r="AY307" s="8">
        <v>1.6594623583341132E-2</v>
      </c>
      <c r="AZ307" s="8">
        <v>0.10845690422014193</v>
      </c>
      <c r="BA307" s="8">
        <v>5.7354854828216131E-2</v>
      </c>
      <c r="BB307" s="8">
        <v>1.4794682245592742E-2</v>
      </c>
      <c r="BC307" s="8">
        <v>9.6771419871774192E-2</v>
      </c>
      <c r="BD307" s="8">
        <v>3.9932312367751611E-2</v>
      </c>
      <c r="BE307" s="8">
        <v>9.6924893946474192E-3</v>
      </c>
      <c r="BF307" s="8">
        <v>0.10777107396577419</v>
      </c>
      <c r="BG307" s="8">
        <v>0.14914917183100002</v>
      </c>
      <c r="BH307" s="8">
        <v>1.6243676925470964E-6</v>
      </c>
      <c r="BI307" s="8">
        <v>6.1672743770000031E-2</v>
      </c>
      <c r="BJ307" s="8">
        <v>1.1073669304656453</v>
      </c>
      <c r="BK307" s="8">
        <v>0.53228380208483872</v>
      </c>
      <c r="BL307" s="8">
        <v>0.5237596666230645</v>
      </c>
    </row>
    <row r="308" spans="1:64" x14ac:dyDescent="0.3">
      <c r="A308" s="7">
        <v>333131</v>
      </c>
      <c r="B308" s="7" t="s">
        <v>391</v>
      </c>
      <c r="C308" s="8">
        <f t="shared" si="72"/>
        <v>6.317569216282258E-3</v>
      </c>
      <c r="D308" s="8">
        <f t="shared" si="73"/>
        <v>1.6551492622370969E-3</v>
      </c>
      <c r="E308" s="8">
        <f t="shared" si="74"/>
        <v>1.0909299915935483E-2</v>
      </c>
      <c r="F308" s="8">
        <f t="shared" si="75"/>
        <v>9.2949363702580657E-3</v>
      </c>
      <c r="G308" s="8">
        <f t="shared" si="76"/>
        <v>3.333025606798387E-3</v>
      </c>
      <c r="H308" s="8">
        <f t="shared" si="77"/>
        <v>2.0002196158709681E-2</v>
      </c>
      <c r="I308" s="8">
        <f t="shared" si="78"/>
        <v>6.4372662292903234E-3</v>
      </c>
      <c r="J308" s="8">
        <f t="shared" si="79"/>
        <v>1.9250258806435484E-3</v>
      </c>
      <c r="K308" s="8">
        <f t="shared" si="80"/>
        <v>1.1397627904129033E-2</v>
      </c>
      <c r="L308" s="8">
        <f t="shared" si="81"/>
        <v>7.6304930902903224E-3</v>
      </c>
      <c r="M308" s="8">
        <f t="shared" si="82"/>
        <v>2.0932683685822582E-3</v>
      </c>
      <c r="N308" s="8">
        <f t="shared" si="83"/>
        <v>1.547605840367742E-2</v>
      </c>
      <c r="O308" s="8">
        <f t="shared" si="84"/>
        <v>2.0969621850774195E-2</v>
      </c>
      <c r="P308" s="8">
        <f t="shared" si="85"/>
        <v>1.4554449343935486E-7</v>
      </c>
      <c r="Q308" s="8">
        <f t="shared" si="86"/>
        <v>1.4249216302016129E-2</v>
      </c>
      <c r="R308" s="8">
        <f t="shared" si="87"/>
        <v>1</v>
      </c>
      <c r="S308" s="8">
        <f t="shared" si="88"/>
        <v>8.1017254909999989E-2</v>
      </c>
      <c r="T308" s="8">
        <f t="shared" si="89"/>
        <v>6.8147016788064507E-2</v>
      </c>
      <c r="W308" s="7" t="s">
        <v>1611</v>
      </c>
      <c r="X308" s="7" t="s">
        <v>391</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1</v>
      </c>
      <c r="AO308" s="8">
        <v>0</v>
      </c>
      <c r="AP308" s="8">
        <v>0</v>
      </c>
      <c r="AS308" s="7">
        <v>333131</v>
      </c>
      <c r="AT308" s="7" t="s">
        <v>391</v>
      </c>
      <c r="AU308" s="8">
        <v>6.317569216282258E-3</v>
      </c>
      <c r="AV308" s="8">
        <v>1.6551492622370969E-3</v>
      </c>
      <c r="AW308" s="8">
        <v>1.0909299915935483E-2</v>
      </c>
      <c r="AX308" s="8">
        <v>9.2949363702580657E-3</v>
      </c>
      <c r="AY308" s="8">
        <v>3.333025606798387E-3</v>
      </c>
      <c r="AZ308" s="8">
        <v>2.0002196158709681E-2</v>
      </c>
      <c r="BA308" s="8">
        <v>6.4372662292903234E-3</v>
      </c>
      <c r="BB308" s="8">
        <v>1.9250258806435484E-3</v>
      </c>
      <c r="BC308" s="8">
        <v>1.1397627904129033E-2</v>
      </c>
      <c r="BD308" s="8">
        <v>7.6304930902903224E-3</v>
      </c>
      <c r="BE308" s="8">
        <v>2.0932683685822582E-3</v>
      </c>
      <c r="BF308" s="8">
        <v>1.547605840367742E-2</v>
      </c>
      <c r="BG308" s="8">
        <v>2.0969621850774195E-2</v>
      </c>
      <c r="BH308" s="8">
        <v>1.4554449343935486E-7</v>
      </c>
      <c r="BI308" s="8">
        <v>1.4249216302016129E-2</v>
      </c>
      <c r="BJ308" s="8">
        <v>1.0188820183943548</v>
      </c>
      <c r="BK308" s="8">
        <v>8.1017254909999989E-2</v>
      </c>
      <c r="BL308" s="8">
        <v>6.8147016788064507E-2</v>
      </c>
    </row>
    <row r="309" spans="1:64" x14ac:dyDescent="0.3">
      <c r="A309" s="7">
        <v>333132</v>
      </c>
      <c r="B309" s="7" t="s">
        <v>392</v>
      </c>
      <c r="C309" s="8">
        <f t="shared" si="72"/>
        <v>1.3815400131953225E-2</v>
      </c>
      <c r="D309" s="8">
        <f t="shared" si="73"/>
        <v>3.9915031104553224E-3</v>
      </c>
      <c r="E309" s="8">
        <f t="shared" si="74"/>
        <v>2.5651391215064517E-2</v>
      </c>
      <c r="F309" s="8">
        <f t="shared" si="75"/>
        <v>1.4003683356545159E-2</v>
      </c>
      <c r="G309" s="8">
        <f t="shared" si="76"/>
        <v>5.3760549180406451E-3</v>
      </c>
      <c r="H309" s="8">
        <f t="shared" si="77"/>
        <v>3.0298322758027418E-2</v>
      </c>
      <c r="I309" s="8">
        <f t="shared" si="78"/>
        <v>1.5113898546969354E-2</v>
      </c>
      <c r="J309" s="8">
        <f t="shared" si="79"/>
        <v>4.9238328894020966E-3</v>
      </c>
      <c r="K309" s="8">
        <f t="shared" si="80"/>
        <v>2.6638465083000003E-2</v>
      </c>
      <c r="L309" s="8">
        <f t="shared" si="81"/>
        <v>1.6835960941845161E-2</v>
      </c>
      <c r="M309" s="8">
        <f t="shared" si="82"/>
        <v>5.0923189047512906E-3</v>
      </c>
      <c r="N309" s="8">
        <f t="shared" si="83"/>
        <v>3.6009082325403223E-2</v>
      </c>
      <c r="O309" s="8">
        <f t="shared" si="84"/>
        <v>4.977530507791935E-2</v>
      </c>
      <c r="P309" s="8">
        <f t="shared" si="85"/>
        <v>7.771760944933871E-7</v>
      </c>
      <c r="Q309" s="8">
        <f t="shared" si="86"/>
        <v>3.2708806409999999E-2</v>
      </c>
      <c r="R309" s="8">
        <f t="shared" si="87"/>
        <v>1</v>
      </c>
      <c r="S309" s="8">
        <f t="shared" si="88"/>
        <v>0.16258128683919354</v>
      </c>
      <c r="T309" s="8">
        <f t="shared" si="89"/>
        <v>0.15957942232580644</v>
      </c>
      <c r="W309" s="7" t="s">
        <v>1612</v>
      </c>
      <c r="X309" s="7" t="s">
        <v>392</v>
      </c>
      <c r="Y309" s="8">
        <v>0</v>
      </c>
      <c r="Z309" s="8">
        <v>0</v>
      </c>
      <c r="AA309" s="8">
        <v>0</v>
      </c>
      <c r="AB309" s="8">
        <v>0</v>
      </c>
      <c r="AC309" s="8">
        <v>0</v>
      </c>
      <c r="AD309" s="8">
        <v>0</v>
      </c>
      <c r="AE309" s="8">
        <v>0</v>
      </c>
      <c r="AF309" s="8">
        <v>0</v>
      </c>
      <c r="AG309" s="8">
        <v>0</v>
      </c>
      <c r="AH309" s="8">
        <v>0</v>
      </c>
      <c r="AI309" s="8">
        <v>0</v>
      </c>
      <c r="AJ309" s="8">
        <v>0</v>
      </c>
      <c r="AK309" s="8">
        <v>0</v>
      </c>
      <c r="AL309" s="8">
        <v>0</v>
      </c>
      <c r="AM309" s="8">
        <v>0</v>
      </c>
      <c r="AN309" s="8">
        <v>1</v>
      </c>
      <c r="AO309" s="8">
        <v>0</v>
      </c>
      <c r="AP309" s="8">
        <v>0</v>
      </c>
      <c r="AS309" s="7">
        <v>333132</v>
      </c>
      <c r="AT309" s="7" t="s">
        <v>392</v>
      </c>
      <c r="AU309" s="8">
        <v>1.3815400131953225E-2</v>
      </c>
      <c r="AV309" s="8">
        <v>3.9915031104553224E-3</v>
      </c>
      <c r="AW309" s="8">
        <v>2.5651391215064517E-2</v>
      </c>
      <c r="AX309" s="8">
        <v>1.4003683356545159E-2</v>
      </c>
      <c r="AY309" s="8">
        <v>5.3760549180406451E-3</v>
      </c>
      <c r="AZ309" s="8">
        <v>3.0298322758027418E-2</v>
      </c>
      <c r="BA309" s="8">
        <v>1.5113898546969354E-2</v>
      </c>
      <c r="BB309" s="8">
        <v>4.9238328894020966E-3</v>
      </c>
      <c r="BC309" s="8">
        <v>2.6638465083000003E-2</v>
      </c>
      <c r="BD309" s="8">
        <v>1.6835960941845161E-2</v>
      </c>
      <c r="BE309" s="8">
        <v>5.0923189047512906E-3</v>
      </c>
      <c r="BF309" s="8">
        <v>3.6009082325403223E-2</v>
      </c>
      <c r="BG309" s="8">
        <v>4.977530507791935E-2</v>
      </c>
      <c r="BH309" s="8">
        <v>7.771760944933871E-7</v>
      </c>
      <c r="BI309" s="8">
        <v>3.2708806409999999E-2</v>
      </c>
      <c r="BJ309" s="8">
        <v>1.0434582944574191</v>
      </c>
      <c r="BK309" s="8">
        <v>0.16258128683919354</v>
      </c>
      <c r="BL309" s="8">
        <v>0.15957942232580644</v>
      </c>
    </row>
    <row r="310" spans="1:64" x14ac:dyDescent="0.3">
      <c r="A310" s="7">
        <v>333241</v>
      </c>
      <c r="B310" s="7" t="s">
        <v>393</v>
      </c>
      <c r="C310" s="8">
        <f t="shared" si="72"/>
        <v>4.3208075524306465E-2</v>
      </c>
      <c r="D310" s="8">
        <f t="shared" si="73"/>
        <v>1.0408250941946449E-2</v>
      </c>
      <c r="E310" s="8">
        <f t="shared" si="74"/>
        <v>7.8643386194254844E-2</v>
      </c>
      <c r="F310" s="8">
        <f t="shared" si="75"/>
        <v>4.9394578466145159E-2</v>
      </c>
      <c r="G310" s="8">
        <f t="shared" si="76"/>
        <v>1.4221839874101449E-2</v>
      </c>
      <c r="H310" s="8">
        <f t="shared" si="77"/>
        <v>8.939631451735161E-2</v>
      </c>
      <c r="I310" s="8">
        <f t="shared" si="78"/>
        <v>5.2722333242108073E-2</v>
      </c>
      <c r="J310" s="8">
        <f t="shared" si="79"/>
        <v>1.2288287896288063E-2</v>
      </c>
      <c r="K310" s="8">
        <f t="shared" si="80"/>
        <v>7.2946754540974185E-2</v>
      </c>
      <c r="L310" s="8">
        <f t="shared" si="81"/>
        <v>4.9782531046829039E-2</v>
      </c>
      <c r="M310" s="8">
        <f t="shared" si="82"/>
        <v>1.2006594373092743E-2</v>
      </c>
      <c r="N310" s="8">
        <f t="shared" si="83"/>
        <v>0.10363208308390322</v>
      </c>
      <c r="O310" s="8">
        <f t="shared" si="84"/>
        <v>0.18849263360090326</v>
      </c>
      <c r="P310" s="8">
        <f t="shared" si="85"/>
        <v>1.9124047917140321E-6</v>
      </c>
      <c r="Q310" s="8">
        <f t="shared" si="86"/>
        <v>0.11628331054722575</v>
      </c>
      <c r="R310" s="8">
        <f t="shared" si="87"/>
        <v>1</v>
      </c>
      <c r="S310" s="8">
        <f t="shared" si="88"/>
        <v>0.54010950705096772</v>
      </c>
      <c r="T310" s="8">
        <f t="shared" si="89"/>
        <v>0.5250541498727419</v>
      </c>
      <c r="W310" s="7" t="s">
        <v>1613</v>
      </c>
      <c r="X310" s="7" t="s">
        <v>393</v>
      </c>
      <c r="Y310" s="8">
        <v>0</v>
      </c>
      <c r="Z310" s="8">
        <v>0</v>
      </c>
      <c r="AA310" s="8">
        <v>0</v>
      </c>
      <c r="AB310" s="8">
        <v>0</v>
      </c>
      <c r="AC310" s="8">
        <v>0</v>
      </c>
      <c r="AD310" s="8">
        <v>0</v>
      </c>
      <c r="AE310" s="8">
        <v>0</v>
      </c>
      <c r="AF310" s="8">
        <v>0</v>
      </c>
      <c r="AG310" s="8">
        <v>0</v>
      </c>
      <c r="AH310" s="8">
        <v>0</v>
      </c>
      <c r="AI310" s="8">
        <v>0</v>
      </c>
      <c r="AJ310" s="8">
        <v>0</v>
      </c>
      <c r="AK310" s="8">
        <v>0</v>
      </c>
      <c r="AL310" s="8">
        <v>0</v>
      </c>
      <c r="AM310" s="8">
        <v>0</v>
      </c>
      <c r="AN310" s="8">
        <v>1</v>
      </c>
      <c r="AO310" s="8">
        <v>0</v>
      </c>
      <c r="AP310" s="8">
        <v>0</v>
      </c>
      <c r="AS310" s="7">
        <v>333241</v>
      </c>
      <c r="AT310" s="7" t="s">
        <v>393</v>
      </c>
      <c r="AU310" s="8">
        <v>4.3208075524306465E-2</v>
      </c>
      <c r="AV310" s="8">
        <v>1.0408250941946449E-2</v>
      </c>
      <c r="AW310" s="8">
        <v>7.8643386194254844E-2</v>
      </c>
      <c r="AX310" s="8">
        <v>4.9394578466145159E-2</v>
      </c>
      <c r="AY310" s="8">
        <v>1.4221839874101449E-2</v>
      </c>
      <c r="AZ310" s="8">
        <v>8.939631451735161E-2</v>
      </c>
      <c r="BA310" s="8">
        <v>5.2722333242108073E-2</v>
      </c>
      <c r="BB310" s="8">
        <v>1.2288287896288063E-2</v>
      </c>
      <c r="BC310" s="8">
        <v>7.2946754540974185E-2</v>
      </c>
      <c r="BD310" s="8">
        <v>4.9782531046829039E-2</v>
      </c>
      <c r="BE310" s="8">
        <v>1.2006594373092743E-2</v>
      </c>
      <c r="BF310" s="8">
        <v>0.10363208308390322</v>
      </c>
      <c r="BG310" s="8">
        <v>0.18849263360090326</v>
      </c>
      <c r="BH310" s="8">
        <v>1.9124047917140321E-6</v>
      </c>
      <c r="BI310" s="8">
        <v>0.11628331054722575</v>
      </c>
      <c r="BJ310" s="8">
        <v>1.1322597126608065</v>
      </c>
      <c r="BK310" s="8">
        <v>0.54010950705096772</v>
      </c>
      <c r="BL310" s="8">
        <v>0.5250541498727419</v>
      </c>
    </row>
    <row r="311" spans="1:64" x14ac:dyDescent="0.3">
      <c r="A311" s="7">
        <v>333242</v>
      </c>
      <c r="B311" s="7" t="s">
        <v>394</v>
      </c>
      <c r="C311" s="8">
        <f t="shared" si="72"/>
        <v>2.160367880311613E-2</v>
      </c>
      <c r="D311" s="8">
        <f t="shared" si="73"/>
        <v>5.5142748823738715E-3</v>
      </c>
      <c r="E311" s="8">
        <f t="shared" si="74"/>
        <v>3.9162728269338705E-2</v>
      </c>
      <c r="F311" s="8">
        <f t="shared" si="75"/>
        <v>5.8387981740177418E-2</v>
      </c>
      <c r="G311" s="8">
        <f t="shared" si="76"/>
        <v>2.0948468881054838E-2</v>
      </c>
      <c r="H311" s="8">
        <f t="shared" si="77"/>
        <v>0.1147185340722742</v>
      </c>
      <c r="I311" s="8">
        <f t="shared" si="78"/>
        <v>2.9622662180608061E-2</v>
      </c>
      <c r="J311" s="8">
        <f t="shared" si="79"/>
        <v>7.7798418742822577E-3</v>
      </c>
      <c r="K311" s="8">
        <f t="shared" si="80"/>
        <v>4.1387321500564518E-2</v>
      </c>
      <c r="L311" s="8">
        <f t="shared" si="81"/>
        <v>2.5298989070032259E-2</v>
      </c>
      <c r="M311" s="8">
        <f t="shared" si="82"/>
        <v>6.5766944816027422E-3</v>
      </c>
      <c r="N311" s="8">
        <f t="shared" si="83"/>
        <v>5.3419870372822573E-2</v>
      </c>
      <c r="O311" s="8">
        <f t="shared" si="84"/>
        <v>6.900737863137095E-2</v>
      </c>
      <c r="P311" s="8">
        <f t="shared" si="85"/>
        <v>2.271416537085645E-7</v>
      </c>
      <c r="Q311" s="8">
        <f t="shared" si="86"/>
        <v>3.7438807644290334E-2</v>
      </c>
      <c r="R311" s="8">
        <f t="shared" si="87"/>
        <v>1</v>
      </c>
      <c r="S311" s="8">
        <f t="shared" si="88"/>
        <v>0.33921627501612905</v>
      </c>
      <c r="T311" s="8">
        <f t="shared" si="89"/>
        <v>0.22395111587806452</v>
      </c>
      <c r="W311" s="7" t="s">
        <v>1614</v>
      </c>
      <c r="X311" s="7" t="s">
        <v>394</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1</v>
      </c>
      <c r="AO311" s="8">
        <v>0</v>
      </c>
      <c r="AP311" s="8">
        <v>0</v>
      </c>
      <c r="AS311" s="7">
        <v>333242</v>
      </c>
      <c r="AT311" s="7" t="s">
        <v>394</v>
      </c>
      <c r="AU311" s="8">
        <v>2.160367880311613E-2</v>
      </c>
      <c r="AV311" s="8">
        <v>5.5142748823738715E-3</v>
      </c>
      <c r="AW311" s="8">
        <v>3.9162728269338705E-2</v>
      </c>
      <c r="AX311" s="8">
        <v>5.8387981740177418E-2</v>
      </c>
      <c r="AY311" s="8">
        <v>2.0948468881054838E-2</v>
      </c>
      <c r="AZ311" s="8">
        <v>0.1147185340722742</v>
      </c>
      <c r="BA311" s="8">
        <v>2.9622662180608061E-2</v>
      </c>
      <c r="BB311" s="8">
        <v>7.7798418742822577E-3</v>
      </c>
      <c r="BC311" s="8">
        <v>4.1387321500564518E-2</v>
      </c>
      <c r="BD311" s="8">
        <v>2.5298989070032259E-2</v>
      </c>
      <c r="BE311" s="8">
        <v>6.5766944816027422E-3</v>
      </c>
      <c r="BF311" s="8">
        <v>5.3419870372822573E-2</v>
      </c>
      <c r="BG311" s="8">
        <v>6.900737863137095E-2</v>
      </c>
      <c r="BH311" s="8">
        <v>2.271416537085645E-7</v>
      </c>
      <c r="BI311" s="8">
        <v>3.7438807644290334E-2</v>
      </c>
      <c r="BJ311" s="8">
        <v>1.0662806819546775</v>
      </c>
      <c r="BK311" s="8">
        <v>0.33921627501612905</v>
      </c>
      <c r="BL311" s="8">
        <v>0.22395111587806452</v>
      </c>
    </row>
    <row r="312" spans="1:64" x14ac:dyDescent="0.3">
      <c r="A312" s="7">
        <v>333243</v>
      </c>
      <c r="B312" s="7" t="s">
        <v>395</v>
      </c>
      <c r="C312" s="8">
        <f t="shared" si="72"/>
        <v>4.1553956128482263E-2</v>
      </c>
      <c r="D312" s="8">
        <f t="shared" si="73"/>
        <v>9.856459505478872E-3</v>
      </c>
      <c r="E312" s="8">
        <f t="shared" si="74"/>
        <v>7.4969535189241959E-2</v>
      </c>
      <c r="F312" s="8">
        <f t="shared" si="75"/>
        <v>4.0635559489125485E-2</v>
      </c>
      <c r="G312" s="8">
        <f t="shared" si="76"/>
        <v>1.1993529430894358E-2</v>
      </c>
      <c r="H312" s="8">
        <f t="shared" si="77"/>
        <v>7.209840873329193E-2</v>
      </c>
      <c r="I312" s="8">
        <f t="shared" si="78"/>
        <v>5.0848800276466127E-2</v>
      </c>
      <c r="J312" s="8">
        <f t="shared" si="79"/>
        <v>1.166401354171113E-2</v>
      </c>
      <c r="K312" s="8">
        <f t="shared" si="80"/>
        <v>6.8860320000022568E-2</v>
      </c>
      <c r="L312" s="8">
        <f t="shared" si="81"/>
        <v>4.7945032893224195E-2</v>
      </c>
      <c r="M312" s="8">
        <f t="shared" si="82"/>
        <v>1.1344330761134034E-2</v>
      </c>
      <c r="N312" s="8">
        <f t="shared" si="83"/>
        <v>9.9381772622435471E-2</v>
      </c>
      <c r="O312" s="8">
        <f t="shared" si="84"/>
        <v>0.18785078316503229</v>
      </c>
      <c r="P312" s="8">
        <f t="shared" si="85"/>
        <v>2.691415525753709E-6</v>
      </c>
      <c r="Q312" s="8">
        <f t="shared" si="86"/>
        <v>0.1155260528237419</v>
      </c>
      <c r="R312" s="8">
        <f t="shared" si="87"/>
        <v>1</v>
      </c>
      <c r="S312" s="8">
        <f t="shared" si="88"/>
        <v>0.51182427184741941</v>
      </c>
      <c r="T312" s="8">
        <f t="shared" si="89"/>
        <v>0.51846990801209669</v>
      </c>
      <c r="W312" s="7" t="s">
        <v>1615</v>
      </c>
      <c r="X312" s="7" t="s">
        <v>395</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1</v>
      </c>
      <c r="AO312" s="8">
        <v>0</v>
      </c>
      <c r="AP312" s="8">
        <v>0</v>
      </c>
      <c r="AS312" s="7">
        <v>333243</v>
      </c>
      <c r="AT312" s="7" t="s">
        <v>395</v>
      </c>
      <c r="AU312" s="8">
        <v>4.1553956128482263E-2</v>
      </c>
      <c r="AV312" s="8">
        <v>9.856459505478872E-3</v>
      </c>
      <c r="AW312" s="8">
        <v>7.4969535189241959E-2</v>
      </c>
      <c r="AX312" s="8">
        <v>4.0635559489125485E-2</v>
      </c>
      <c r="AY312" s="8">
        <v>1.1993529430894358E-2</v>
      </c>
      <c r="AZ312" s="8">
        <v>7.209840873329193E-2</v>
      </c>
      <c r="BA312" s="8">
        <v>5.0848800276466127E-2</v>
      </c>
      <c r="BB312" s="8">
        <v>1.166401354171113E-2</v>
      </c>
      <c r="BC312" s="8">
        <v>6.8860320000022568E-2</v>
      </c>
      <c r="BD312" s="8">
        <v>4.7945032893224195E-2</v>
      </c>
      <c r="BE312" s="8">
        <v>1.1344330761134034E-2</v>
      </c>
      <c r="BF312" s="8">
        <v>9.9381772622435471E-2</v>
      </c>
      <c r="BG312" s="8">
        <v>0.18785078316503229</v>
      </c>
      <c r="BH312" s="8">
        <v>2.691415525753709E-6</v>
      </c>
      <c r="BI312" s="8">
        <v>0.1155260528237419</v>
      </c>
      <c r="BJ312" s="8">
        <v>1.1263799508230643</v>
      </c>
      <c r="BK312" s="8">
        <v>0.51182427184741941</v>
      </c>
      <c r="BL312" s="8">
        <v>0.51846990801209669</v>
      </c>
    </row>
    <row r="313" spans="1:64" x14ac:dyDescent="0.3">
      <c r="A313" s="7">
        <v>333248</v>
      </c>
      <c r="B313" s="7" t="s">
        <v>1209</v>
      </c>
      <c r="C313" s="8">
        <f t="shared" si="72"/>
        <v>5.8778721643E-2</v>
      </c>
      <c r="D313" s="8">
        <f t="shared" si="73"/>
        <v>6.3990263628399997E-3</v>
      </c>
      <c r="E313" s="8">
        <f t="shared" si="74"/>
        <v>8.0006576292000003E-2</v>
      </c>
      <c r="F313" s="8">
        <f t="shared" si="75"/>
        <v>6.2353121971300003E-2</v>
      </c>
      <c r="G313" s="8">
        <f t="shared" si="76"/>
        <v>8.4237201144899999E-3</v>
      </c>
      <c r="H313" s="8">
        <f t="shared" si="77"/>
        <v>5.7806957250500002E-2</v>
      </c>
      <c r="I313" s="8">
        <f t="shared" si="78"/>
        <v>6.2456951411099998E-2</v>
      </c>
      <c r="J313" s="8">
        <f t="shared" si="79"/>
        <v>6.5938361025000003E-3</v>
      </c>
      <c r="K313" s="8">
        <f t="shared" si="80"/>
        <v>4.2196551758299998E-2</v>
      </c>
      <c r="L313" s="8">
        <f t="shared" si="81"/>
        <v>6.3720156828999994E-2</v>
      </c>
      <c r="M313" s="8">
        <f t="shared" si="82"/>
        <v>6.9631823009199999E-3</v>
      </c>
      <c r="N313" s="8">
        <f t="shared" si="83"/>
        <v>0.11910267566</v>
      </c>
      <c r="O313" s="8">
        <f t="shared" si="84"/>
        <v>0.48992325121500002</v>
      </c>
      <c r="P313" s="8">
        <f t="shared" si="85"/>
        <v>5.53822591239E-6</v>
      </c>
      <c r="Q313" s="8">
        <f t="shared" si="86"/>
        <v>0.300519811453</v>
      </c>
      <c r="R313" s="8">
        <f t="shared" si="87"/>
        <v>1.1451843242999999</v>
      </c>
      <c r="S313" s="8">
        <f t="shared" si="88"/>
        <v>1.1285837993400001</v>
      </c>
      <c r="T313" s="8">
        <f t="shared" si="89"/>
        <v>1.11124733927</v>
      </c>
      <c r="W313" s="7" t="s">
        <v>1616</v>
      </c>
      <c r="X313" s="7" t="s">
        <v>1209</v>
      </c>
      <c r="Y313" s="8">
        <v>5.8778721643E-2</v>
      </c>
      <c r="Z313" s="8">
        <v>6.3990263628399997E-3</v>
      </c>
      <c r="AA313" s="8">
        <v>8.0006576292000003E-2</v>
      </c>
      <c r="AB313" s="8">
        <v>6.2353121971300003E-2</v>
      </c>
      <c r="AC313" s="8">
        <v>8.4237201144899999E-3</v>
      </c>
      <c r="AD313" s="8">
        <v>5.7806957250500002E-2</v>
      </c>
      <c r="AE313" s="8">
        <v>6.2456951411099998E-2</v>
      </c>
      <c r="AF313" s="8">
        <v>6.5938361025000003E-3</v>
      </c>
      <c r="AG313" s="8">
        <v>4.2196551758299998E-2</v>
      </c>
      <c r="AH313" s="8">
        <v>6.3720156828999994E-2</v>
      </c>
      <c r="AI313" s="8">
        <v>6.9631823009199999E-3</v>
      </c>
      <c r="AJ313" s="8">
        <v>0.11910267566</v>
      </c>
      <c r="AK313" s="8">
        <v>0.48992325121500002</v>
      </c>
      <c r="AL313" s="8">
        <v>5.53822591239E-6</v>
      </c>
      <c r="AM313" s="8">
        <v>0.300519811453</v>
      </c>
      <c r="AN313" s="8">
        <v>1.1451843242999999</v>
      </c>
      <c r="AO313" s="8">
        <v>1.1285837993400001</v>
      </c>
      <c r="AP313" s="8">
        <v>1.11124733927</v>
      </c>
      <c r="AS313" s="7">
        <v>333248</v>
      </c>
      <c r="AT313" s="7" t="s">
        <v>1209</v>
      </c>
      <c r="AU313" s="8">
        <v>7.9623593283546776E-2</v>
      </c>
      <c r="AV313" s="8">
        <v>1.6462427516653708E-2</v>
      </c>
      <c r="AW313" s="8">
        <v>0.1553083786388452</v>
      </c>
      <c r="AX313" s="8">
        <v>0.10589612671077789</v>
      </c>
      <c r="AY313" s="8">
        <v>2.7924314650881618E-2</v>
      </c>
      <c r="AZ313" s="8">
        <v>0.1934031201319259</v>
      </c>
      <c r="BA313" s="8">
        <v>9.6414343665724198E-2</v>
      </c>
      <c r="BB313" s="8">
        <v>1.9175067527857574E-2</v>
      </c>
      <c r="BC313" s="8">
        <v>0.13490456549948066</v>
      </c>
      <c r="BD313" s="8">
        <v>9.1546714382891942E-2</v>
      </c>
      <c r="BE313" s="8">
        <v>1.8740840997467416E-2</v>
      </c>
      <c r="BF313" s="8">
        <v>0.20726129522287104</v>
      </c>
      <c r="BG313" s="8">
        <v>0.4583152995237097</v>
      </c>
      <c r="BH313" s="8">
        <v>5.1905616600782254E-6</v>
      </c>
      <c r="BI313" s="8">
        <v>0.28113143652054856</v>
      </c>
      <c r="BJ313" s="8">
        <v>1.2513943994398387</v>
      </c>
      <c r="BK313" s="8">
        <v>1.2627074324619356</v>
      </c>
      <c r="BL313" s="8">
        <v>1.1859778476609677</v>
      </c>
    </row>
    <row r="314" spans="1:64" x14ac:dyDescent="0.3">
      <c r="A314" s="7">
        <v>333310</v>
      </c>
      <c r="B314" s="7" t="s">
        <v>1210</v>
      </c>
      <c r="C314" s="8">
        <f t="shared" si="72"/>
        <v>4.6596395568E-2</v>
      </c>
      <c r="D314" s="8">
        <f t="shared" si="73"/>
        <v>5.9523820044900004E-3</v>
      </c>
      <c r="E314" s="8">
        <f t="shared" si="74"/>
        <v>8.0059171449500005E-2</v>
      </c>
      <c r="F314" s="8">
        <f t="shared" si="75"/>
        <v>3.9096187406800001E-2</v>
      </c>
      <c r="G314" s="8">
        <f t="shared" si="76"/>
        <v>5.4058869776299999E-3</v>
      </c>
      <c r="H314" s="8">
        <f t="shared" si="77"/>
        <v>4.31038524508E-2</v>
      </c>
      <c r="I314" s="8">
        <f t="shared" si="78"/>
        <v>5.0950544069500003E-2</v>
      </c>
      <c r="J314" s="8">
        <f t="shared" si="79"/>
        <v>6.0952863511800001E-3</v>
      </c>
      <c r="K314" s="8">
        <f t="shared" si="80"/>
        <v>4.5026676571500002E-2</v>
      </c>
      <c r="L314" s="8">
        <f t="shared" si="81"/>
        <v>5.4607312251800003E-2</v>
      </c>
      <c r="M314" s="8">
        <f t="shared" si="82"/>
        <v>6.56902345824E-3</v>
      </c>
      <c r="N314" s="8">
        <f t="shared" si="83"/>
        <v>0.12016719849599999</v>
      </c>
      <c r="O314" s="8">
        <f t="shared" si="84"/>
        <v>0.48114954800300003</v>
      </c>
      <c r="P314" s="8">
        <f t="shared" si="85"/>
        <v>7.8735133777299999E-6</v>
      </c>
      <c r="Q314" s="8">
        <f t="shared" si="86"/>
        <v>0.29740779365300002</v>
      </c>
      <c r="R314" s="8">
        <f t="shared" si="87"/>
        <v>1.1326079490200001</v>
      </c>
      <c r="S314" s="8">
        <f t="shared" si="88"/>
        <v>1.08760592684</v>
      </c>
      <c r="T314" s="8">
        <f t="shared" si="89"/>
        <v>1.1020725069899999</v>
      </c>
      <c r="W314" s="7" t="s">
        <v>1617</v>
      </c>
      <c r="X314" s="7" t="s">
        <v>1210</v>
      </c>
      <c r="Y314" s="8">
        <v>4.6596395568E-2</v>
      </c>
      <c r="Z314" s="8">
        <v>5.9523820044900004E-3</v>
      </c>
      <c r="AA314" s="8">
        <v>8.0059171449500005E-2</v>
      </c>
      <c r="AB314" s="8">
        <v>3.9096187406800001E-2</v>
      </c>
      <c r="AC314" s="8">
        <v>5.4058869776299999E-3</v>
      </c>
      <c r="AD314" s="8">
        <v>4.31038524508E-2</v>
      </c>
      <c r="AE314" s="8">
        <v>5.0950544069500003E-2</v>
      </c>
      <c r="AF314" s="8">
        <v>6.0952863511800001E-3</v>
      </c>
      <c r="AG314" s="8">
        <v>4.5026676571500002E-2</v>
      </c>
      <c r="AH314" s="8">
        <v>5.4607312251800003E-2</v>
      </c>
      <c r="AI314" s="8">
        <v>6.56902345824E-3</v>
      </c>
      <c r="AJ314" s="8">
        <v>0.12016719849599999</v>
      </c>
      <c r="AK314" s="8">
        <v>0.48114954800300003</v>
      </c>
      <c r="AL314" s="8">
        <v>7.8735133777299999E-6</v>
      </c>
      <c r="AM314" s="8">
        <v>0.29740779365300002</v>
      </c>
      <c r="AN314" s="8">
        <v>1.1326079490200001</v>
      </c>
      <c r="AO314" s="8">
        <v>1.08760592684</v>
      </c>
      <c r="AP314" s="8">
        <v>1.1020725069899999</v>
      </c>
      <c r="AS314" s="7">
        <v>333310</v>
      </c>
      <c r="AT314" s="7" t="s">
        <v>1210</v>
      </c>
      <c r="AU314" s="8">
        <v>7.2166928186725807E-2</v>
      </c>
      <c r="AV314" s="8">
        <v>1.5966225270941294E-2</v>
      </c>
      <c r="AW314" s="8">
        <v>0.14044846922455809</v>
      </c>
      <c r="AX314" s="8">
        <v>7.434273129934503E-2</v>
      </c>
      <c r="AY314" s="8">
        <v>2.1281608985689981E-2</v>
      </c>
      <c r="AZ314" s="8">
        <v>0.13588798596720983</v>
      </c>
      <c r="BA314" s="8">
        <v>8.8023263967364512E-2</v>
      </c>
      <c r="BB314" s="8">
        <v>1.8719220147527738E-2</v>
      </c>
      <c r="BC314" s="8">
        <v>0.12613033833176937</v>
      </c>
      <c r="BD314" s="8">
        <v>8.6186886883754851E-2</v>
      </c>
      <c r="BE314" s="8">
        <v>1.8430717305461777E-2</v>
      </c>
      <c r="BF314" s="8">
        <v>0.18951894190279028</v>
      </c>
      <c r="BG314" s="8">
        <v>0.39578430561537076</v>
      </c>
      <c r="BH314" s="8">
        <v>8.7729203198133914E-6</v>
      </c>
      <c r="BI314" s="8">
        <v>0.24464189477908097</v>
      </c>
      <c r="BJ314" s="8">
        <v>1.2285816226822579</v>
      </c>
      <c r="BK314" s="8">
        <v>1.0540929714132261</v>
      </c>
      <c r="BL314" s="8">
        <v>1.0554534676077418</v>
      </c>
    </row>
    <row r="315" spans="1:64" x14ac:dyDescent="0.3">
      <c r="A315" s="7">
        <v>333413</v>
      </c>
      <c r="B315" s="7" t="s">
        <v>396</v>
      </c>
      <c r="C315" s="8">
        <f t="shared" si="72"/>
        <v>3.1384104993932259E-2</v>
      </c>
      <c r="D315" s="8">
        <f t="shared" si="73"/>
        <v>8.7262123860640303E-3</v>
      </c>
      <c r="E315" s="8">
        <f t="shared" si="74"/>
        <v>5.5124182028580652E-2</v>
      </c>
      <c r="F315" s="8">
        <f t="shared" si="75"/>
        <v>3.5574056169503231E-2</v>
      </c>
      <c r="G315" s="8">
        <f t="shared" si="76"/>
        <v>1.2889459718775807E-2</v>
      </c>
      <c r="H315" s="8">
        <f t="shared" si="77"/>
        <v>7.082631550617742E-2</v>
      </c>
      <c r="I315" s="8">
        <f t="shared" si="78"/>
        <v>3.4476742603737093E-2</v>
      </c>
      <c r="J315" s="8">
        <f t="shared" si="79"/>
        <v>1.0417633440556451E-2</v>
      </c>
      <c r="K315" s="8">
        <f t="shared" si="80"/>
        <v>5.5956414352216127E-2</v>
      </c>
      <c r="L315" s="8">
        <f t="shared" si="81"/>
        <v>3.6569823030091937E-2</v>
      </c>
      <c r="M315" s="8">
        <f t="shared" si="82"/>
        <v>1.0470699756975805E-2</v>
      </c>
      <c r="N315" s="8">
        <f t="shared" si="83"/>
        <v>7.7908872693758055E-2</v>
      </c>
      <c r="O315" s="8">
        <f t="shared" si="84"/>
        <v>0.12291780638793552</v>
      </c>
      <c r="P315" s="8">
        <f t="shared" si="85"/>
        <v>1.0375210247490321E-6</v>
      </c>
      <c r="Q315" s="8">
        <f t="shared" si="86"/>
        <v>7.7190963636709672E-2</v>
      </c>
      <c r="R315" s="8">
        <f t="shared" si="87"/>
        <v>1</v>
      </c>
      <c r="S315" s="8">
        <f t="shared" si="88"/>
        <v>0.39348337978129033</v>
      </c>
      <c r="T315" s="8">
        <f t="shared" si="89"/>
        <v>0.37504433878387106</v>
      </c>
      <c r="W315" s="7" t="s">
        <v>1618</v>
      </c>
      <c r="X315" s="7" t="s">
        <v>396</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1</v>
      </c>
      <c r="AO315" s="8">
        <v>0</v>
      </c>
      <c r="AP315" s="8">
        <v>0</v>
      </c>
      <c r="AS315" s="7">
        <v>333413</v>
      </c>
      <c r="AT315" s="7" t="s">
        <v>396</v>
      </c>
      <c r="AU315" s="8">
        <v>3.1384104993932259E-2</v>
      </c>
      <c r="AV315" s="8">
        <v>8.7262123860640303E-3</v>
      </c>
      <c r="AW315" s="8">
        <v>5.5124182028580652E-2</v>
      </c>
      <c r="AX315" s="8">
        <v>3.5574056169503231E-2</v>
      </c>
      <c r="AY315" s="8">
        <v>1.2889459718775807E-2</v>
      </c>
      <c r="AZ315" s="8">
        <v>7.082631550617742E-2</v>
      </c>
      <c r="BA315" s="8">
        <v>3.4476742603737093E-2</v>
      </c>
      <c r="BB315" s="8">
        <v>1.0417633440556451E-2</v>
      </c>
      <c r="BC315" s="8">
        <v>5.5956414352216127E-2</v>
      </c>
      <c r="BD315" s="8">
        <v>3.6569823030091937E-2</v>
      </c>
      <c r="BE315" s="8">
        <v>1.0470699756975805E-2</v>
      </c>
      <c r="BF315" s="8">
        <v>7.7908872693758055E-2</v>
      </c>
      <c r="BG315" s="8">
        <v>0.12291780638793552</v>
      </c>
      <c r="BH315" s="8">
        <v>1.0375210247490321E-6</v>
      </c>
      <c r="BI315" s="8">
        <v>7.7190963636709672E-2</v>
      </c>
      <c r="BJ315" s="8">
        <v>1.0952344994085483</v>
      </c>
      <c r="BK315" s="8">
        <v>0.39348337978129033</v>
      </c>
      <c r="BL315" s="8">
        <v>0.37504433878387106</v>
      </c>
    </row>
    <row r="316" spans="1:64" x14ac:dyDescent="0.3">
      <c r="A316" s="7">
        <v>333414</v>
      </c>
      <c r="B316" s="7" t="s">
        <v>397</v>
      </c>
      <c r="C316" s="8">
        <f t="shared" si="72"/>
        <v>2.6104623204770964E-2</v>
      </c>
      <c r="D316" s="8">
        <f t="shared" si="73"/>
        <v>6.524468343086935E-3</v>
      </c>
      <c r="E316" s="8">
        <f t="shared" si="74"/>
        <v>5.0743424627661293E-2</v>
      </c>
      <c r="F316" s="8">
        <f t="shared" si="75"/>
        <v>4.6377584015454831E-2</v>
      </c>
      <c r="G316" s="8">
        <f t="shared" si="76"/>
        <v>1.5676315537851614E-2</v>
      </c>
      <c r="H316" s="8">
        <f t="shared" si="77"/>
        <v>8.6433753478870973E-2</v>
      </c>
      <c r="I316" s="8">
        <f t="shared" si="78"/>
        <v>4.0812132154358069E-2</v>
      </c>
      <c r="J316" s="8">
        <f t="shared" si="79"/>
        <v>1.0625782119980645E-2</v>
      </c>
      <c r="K316" s="8">
        <f t="shared" si="80"/>
        <v>6.1466160804322573E-2</v>
      </c>
      <c r="L316" s="8">
        <f t="shared" si="81"/>
        <v>3.033016133069193E-2</v>
      </c>
      <c r="M316" s="8">
        <f t="shared" si="82"/>
        <v>7.4752509832350005E-3</v>
      </c>
      <c r="N316" s="8">
        <f t="shared" si="83"/>
        <v>6.8121480116564492E-2</v>
      </c>
      <c r="O316" s="8">
        <f t="shared" si="84"/>
        <v>9.3917264335161288E-2</v>
      </c>
      <c r="P316" s="8">
        <f t="shared" si="85"/>
        <v>5.3236321719516132E-7</v>
      </c>
      <c r="Q316" s="8">
        <f t="shared" si="86"/>
        <v>4.181919030406453E-2</v>
      </c>
      <c r="R316" s="8">
        <f t="shared" si="87"/>
        <v>1</v>
      </c>
      <c r="S316" s="8">
        <f t="shared" si="88"/>
        <v>0.34203604012919359</v>
      </c>
      <c r="T316" s="8">
        <f t="shared" si="89"/>
        <v>0.30645246217548394</v>
      </c>
      <c r="W316" s="7" t="s">
        <v>1619</v>
      </c>
      <c r="X316" s="7" t="s">
        <v>397</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1</v>
      </c>
      <c r="AO316" s="8">
        <v>0</v>
      </c>
      <c r="AP316" s="8">
        <v>0</v>
      </c>
      <c r="AS316" s="7">
        <v>333414</v>
      </c>
      <c r="AT316" s="7" t="s">
        <v>397</v>
      </c>
      <c r="AU316" s="8">
        <v>2.6104623204770964E-2</v>
      </c>
      <c r="AV316" s="8">
        <v>6.524468343086935E-3</v>
      </c>
      <c r="AW316" s="8">
        <v>5.0743424627661293E-2</v>
      </c>
      <c r="AX316" s="8">
        <v>4.6377584015454831E-2</v>
      </c>
      <c r="AY316" s="8">
        <v>1.5676315537851614E-2</v>
      </c>
      <c r="AZ316" s="8">
        <v>8.6433753478870973E-2</v>
      </c>
      <c r="BA316" s="8">
        <v>4.0812132154358069E-2</v>
      </c>
      <c r="BB316" s="8">
        <v>1.0625782119980645E-2</v>
      </c>
      <c r="BC316" s="8">
        <v>6.1466160804322573E-2</v>
      </c>
      <c r="BD316" s="8">
        <v>3.033016133069193E-2</v>
      </c>
      <c r="BE316" s="8">
        <v>7.4752509832350005E-3</v>
      </c>
      <c r="BF316" s="8">
        <v>6.8121480116564492E-2</v>
      </c>
      <c r="BG316" s="8">
        <v>9.3917264335161288E-2</v>
      </c>
      <c r="BH316" s="8">
        <v>5.3236321719516132E-7</v>
      </c>
      <c r="BI316" s="8">
        <v>4.181919030406453E-2</v>
      </c>
      <c r="BJ316" s="8">
        <v>1.0833725161753227</v>
      </c>
      <c r="BK316" s="8">
        <v>0.34203604012919359</v>
      </c>
      <c r="BL316" s="8">
        <v>0.30645246217548394</v>
      </c>
    </row>
    <row r="317" spans="1:64" x14ac:dyDescent="0.3">
      <c r="A317" s="7">
        <v>333415</v>
      </c>
      <c r="B317" s="7" t="s">
        <v>398</v>
      </c>
      <c r="C317" s="8">
        <f t="shared" si="72"/>
        <v>4.3273653643683879E-2</v>
      </c>
      <c r="D317" s="8">
        <f t="shared" si="73"/>
        <v>1.1060450261205808E-2</v>
      </c>
      <c r="E317" s="8">
        <f t="shared" si="74"/>
        <v>9.2895335006395144E-2</v>
      </c>
      <c r="F317" s="8">
        <f t="shared" si="75"/>
        <v>7.477018902402581E-2</v>
      </c>
      <c r="G317" s="8">
        <f t="shared" si="76"/>
        <v>2.8415322254647588E-2</v>
      </c>
      <c r="H317" s="8">
        <f t="shared" si="77"/>
        <v>0.16066642984826127</v>
      </c>
      <c r="I317" s="8">
        <f t="shared" si="78"/>
        <v>8.1166874739380654E-2</v>
      </c>
      <c r="J317" s="8">
        <f t="shared" si="79"/>
        <v>2.2801738750581935E-2</v>
      </c>
      <c r="K317" s="8">
        <f t="shared" si="80"/>
        <v>0.13377094798401612</v>
      </c>
      <c r="L317" s="8">
        <f t="shared" si="81"/>
        <v>5.4373847676612908E-2</v>
      </c>
      <c r="M317" s="8">
        <f t="shared" si="82"/>
        <v>1.4152903750359033E-2</v>
      </c>
      <c r="N317" s="8">
        <f t="shared" si="83"/>
        <v>0.14341983413827417</v>
      </c>
      <c r="O317" s="8">
        <f t="shared" si="84"/>
        <v>0.19433043647161277</v>
      </c>
      <c r="P317" s="8">
        <f t="shared" si="85"/>
        <v>1.2868344371161291E-6</v>
      </c>
      <c r="Q317" s="8">
        <f t="shared" si="86"/>
        <v>7.6761869695677429E-2</v>
      </c>
      <c r="R317" s="8">
        <f t="shared" si="87"/>
        <v>1</v>
      </c>
      <c r="S317" s="8">
        <f t="shared" si="88"/>
        <v>0.71546484435322588</v>
      </c>
      <c r="T317" s="8">
        <f t="shared" si="89"/>
        <v>0.68935246469983869</v>
      </c>
      <c r="W317" s="7" t="s">
        <v>1620</v>
      </c>
      <c r="X317" s="7" t="s">
        <v>398</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1</v>
      </c>
      <c r="AO317" s="8">
        <v>0</v>
      </c>
      <c r="AP317" s="8">
        <v>0</v>
      </c>
      <c r="AS317" s="7">
        <v>333415</v>
      </c>
      <c r="AT317" s="7" t="s">
        <v>398</v>
      </c>
      <c r="AU317" s="8">
        <v>4.3273653643683879E-2</v>
      </c>
      <c r="AV317" s="8">
        <v>1.1060450261205808E-2</v>
      </c>
      <c r="AW317" s="8">
        <v>9.2895335006395144E-2</v>
      </c>
      <c r="AX317" s="8">
        <v>7.477018902402581E-2</v>
      </c>
      <c r="AY317" s="8">
        <v>2.8415322254647588E-2</v>
      </c>
      <c r="AZ317" s="8">
        <v>0.16066642984826127</v>
      </c>
      <c r="BA317" s="8">
        <v>8.1166874739380654E-2</v>
      </c>
      <c r="BB317" s="8">
        <v>2.2801738750581935E-2</v>
      </c>
      <c r="BC317" s="8">
        <v>0.13377094798401612</v>
      </c>
      <c r="BD317" s="8">
        <v>5.4373847676612908E-2</v>
      </c>
      <c r="BE317" s="8">
        <v>1.4152903750359033E-2</v>
      </c>
      <c r="BF317" s="8">
        <v>0.14341983413827417</v>
      </c>
      <c r="BG317" s="8">
        <v>0.19433043647161277</v>
      </c>
      <c r="BH317" s="8">
        <v>1.2868344371161291E-6</v>
      </c>
      <c r="BI317" s="8">
        <v>7.6761869695677429E-2</v>
      </c>
      <c r="BJ317" s="8">
        <v>1.1472294389108064</v>
      </c>
      <c r="BK317" s="8">
        <v>0.71546484435322588</v>
      </c>
      <c r="BL317" s="8">
        <v>0.68935246469983869</v>
      </c>
    </row>
    <row r="318" spans="1:64" x14ac:dyDescent="0.3">
      <c r="A318" s="7">
        <v>333511</v>
      </c>
      <c r="B318" s="7" t="s">
        <v>399</v>
      </c>
      <c r="C318" s="8">
        <f t="shared" si="72"/>
        <v>5.9885077770699999E-2</v>
      </c>
      <c r="D318" s="8">
        <f t="shared" si="73"/>
        <v>8.0990745935099993E-3</v>
      </c>
      <c r="E318" s="8">
        <f t="shared" si="74"/>
        <v>6.3170839530300005E-2</v>
      </c>
      <c r="F318" s="8">
        <f t="shared" si="75"/>
        <v>2.08726823003E-2</v>
      </c>
      <c r="G318" s="8">
        <f t="shared" si="76"/>
        <v>2.9714157112199998E-3</v>
      </c>
      <c r="H318" s="8">
        <f t="shared" si="77"/>
        <v>2.0879461427799999E-2</v>
      </c>
      <c r="I318" s="8">
        <f t="shared" si="78"/>
        <v>4.6281328857899998E-2</v>
      </c>
      <c r="J318" s="8">
        <f t="shared" si="79"/>
        <v>5.5289410161600003E-3</v>
      </c>
      <c r="K318" s="8">
        <f t="shared" si="80"/>
        <v>3.3858418730999998E-2</v>
      </c>
      <c r="L318" s="8">
        <f t="shared" si="81"/>
        <v>6.1746203755900002E-2</v>
      </c>
      <c r="M318" s="8">
        <f t="shared" si="82"/>
        <v>8.0563979029700007E-3</v>
      </c>
      <c r="N318" s="8">
        <f t="shared" si="83"/>
        <v>8.02256317804E-2</v>
      </c>
      <c r="O318" s="8">
        <f t="shared" si="84"/>
        <v>0.52473089655299998</v>
      </c>
      <c r="P318" s="8">
        <f t="shared" si="85"/>
        <v>1.8633554950499999E-5</v>
      </c>
      <c r="Q318" s="8">
        <f t="shared" si="86"/>
        <v>0.43976473893000001</v>
      </c>
      <c r="R318" s="8">
        <f t="shared" si="87"/>
        <v>1.1311549918899999</v>
      </c>
      <c r="S318" s="8">
        <f t="shared" si="88"/>
        <v>1.0447235594399999</v>
      </c>
      <c r="T318" s="8">
        <f t="shared" si="89"/>
        <v>1.08566868861</v>
      </c>
      <c r="W318" s="7" t="s">
        <v>1621</v>
      </c>
      <c r="X318" s="7" t="s">
        <v>399</v>
      </c>
      <c r="Y318" s="8">
        <v>5.9885077770699999E-2</v>
      </c>
      <c r="Z318" s="8">
        <v>8.0990745935099993E-3</v>
      </c>
      <c r="AA318" s="8">
        <v>6.3170839530300005E-2</v>
      </c>
      <c r="AB318" s="8">
        <v>2.08726823003E-2</v>
      </c>
      <c r="AC318" s="8">
        <v>2.9714157112199998E-3</v>
      </c>
      <c r="AD318" s="8">
        <v>2.0879461427799999E-2</v>
      </c>
      <c r="AE318" s="8">
        <v>4.6281328857899998E-2</v>
      </c>
      <c r="AF318" s="8">
        <v>5.5289410161600003E-3</v>
      </c>
      <c r="AG318" s="8">
        <v>3.3858418730999998E-2</v>
      </c>
      <c r="AH318" s="8">
        <v>6.1746203755900002E-2</v>
      </c>
      <c r="AI318" s="8">
        <v>8.0563979029700007E-3</v>
      </c>
      <c r="AJ318" s="8">
        <v>8.02256317804E-2</v>
      </c>
      <c r="AK318" s="8">
        <v>0.52473089655299998</v>
      </c>
      <c r="AL318" s="8">
        <v>1.8633554950499999E-5</v>
      </c>
      <c r="AM318" s="8">
        <v>0.43976473893000001</v>
      </c>
      <c r="AN318" s="8">
        <v>1.1311549918899999</v>
      </c>
      <c r="AO318" s="8">
        <v>1.0447235594399999</v>
      </c>
      <c r="AP318" s="8">
        <v>1.08566868861</v>
      </c>
      <c r="AS318" s="7">
        <v>333511</v>
      </c>
      <c r="AT318" s="7" t="s">
        <v>399</v>
      </c>
      <c r="AU318" s="8">
        <v>8.3618558255879022E-2</v>
      </c>
      <c r="AV318" s="8">
        <v>1.9064086815707901E-2</v>
      </c>
      <c r="AW318" s="8">
        <v>0.14058504125413548</v>
      </c>
      <c r="AX318" s="8">
        <v>4.1469907488911766E-2</v>
      </c>
      <c r="AY318" s="8">
        <v>1.1849002296224804E-2</v>
      </c>
      <c r="AZ318" s="8">
        <v>7.8719030150979488E-2</v>
      </c>
      <c r="BA318" s="8">
        <v>6.9901568462030619E-2</v>
      </c>
      <c r="BB318" s="8">
        <v>1.4706545473053875E-2</v>
      </c>
      <c r="BC318" s="8">
        <v>0.10047016027760644</v>
      </c>
      <c r="BD318" s="8">
        <v>8.946460694893385E-2</v>
      </c>
      <c r="BE318" s="8">
        <v>2.0024586987992414E-2</v>
      </c>
      <c r="BF318" s="8">
        <v>0.16502619522329517</v>
      </c>
      <c r="BG318" s="8">
        <v>0.46548708565185454</v>
      </c>
      <c r="BH318" s="8">
        <v>2.4248126465861301E-5</v>
      </c>
      <c r="BI318" s="8">
        <v>0.39011388130887054</v>
      </c>
      <c r="BJ318" s="8">
        <v>1.2432676863259677</v>
      </c>
      <c r="BK318" s="8">
        <v>1.0191347141299998</v>
      </c>
      <c r="BL318" s="8">
        <v>1.072175048406613</v>
      </c>
    </row>
    <row r="319" spans="1:64" x14ac:dyDescent="0.3">
      <c r="A319" s="7">
        <v>333514</v>
      </c>
      <c r="B319" s="7" t="s">
        <v>400</v>
      </c>
      <c r="C319" s="8">
        <f t="shared" si="72"/>
        <v>4.5307392303200002E-2</v>
      </c>
      <c r="D319" s="8">
        <f t="shared" si="73"/>
        <v>5.0934924686999996E-3</v>
      </c>
      <c r="E319" s="8">
        <f t="shared" si="74"/>
        <v>6.6510745237900001E-2</v>
      </c>
      <c r="F319" s="8">
        <f t="shared" si="75"/>
        <v>3.6803523897799999E-2</v>
      </c>
      <c r="G319" s="8">
        <f t="shared" si="76"/>
        <v>4.6663495152900001E-3</v>
      </c>
      <c r="H319" s="8">
        <f t="shared" si="77"/>
        <v>6.3360542665499994E-2</v>
      </c>
      <c r="I319" s="8">
        <f t="shared" si="78"/>
        <v>2.6501775105599999E-2</v>
      </c>
      <c r="J319" s="8">
        <f t="shared" si="79"/>
        <v>2.5456285964900001E-3</v>
      </c>
      <c r="K319" s="8">
        <f t="shared" si="80"/>
        <v>2.9933176309000002E-2</v>
      </c>
      <c r="L319" s="8">
        <f t="shared" si="81"/>
        <v>3.6327599300599998E-2</v>
      </c>
      <c r="M319" s="8">
        <f t="shared" si="82"/>
        <v>4.0426640000799999E-3</v>
      </c>
      <c r="N319" s="8">
        <f t="shared" si="83"/>
        <v>6.2727371960100003E-2</v>
      </c>
      <c r="O319" s="8">
        <f t="shared" si="84"/>
        <v>0.67165390035899997</v>
      </c>
      <c r="P319" s="8">
        <f t="shared" si="85"/>
        <v>7.7720470528500004E-6</v>
      </c>
      <c r="Q319" s="8">
        <f t="shared" si="86"/>
        <v>0.61663349513800003</v>
      </c>
      <c r="R319" s="8">
        <f t="shared" si="87"/>
        <v>1.1169116300099999</v>
      </c>
      <c r="S319" s="8">
        <f t="shared" si="88"/>
        <v>1.10483041608</v>
      </c>
      <c r="T319" s="8">
        <f t="shared" si="89"/>
        <v>1.0589805800100001</v>
      </c>
      <c r="W319" s="7" t="s">
        <v>1622</v>
      </c>
      <c r="X319" s="7" t="s">
        <v>400</v>
      </c>
      <c r="Y319" s="8">
        <v>4.5307392303200002E-2</v>
      </c>
      <c r="Z319" s="8">
        <v>5.0934924686999996E-3</v>
      </c>
      <c r="AA319" s="8">
        <v>6.6510745237900001E-2</v>
      </c>
      <c r="AB319" s="8">
        <v>3.6803523897799999E-2</v>
      </c>
      <c r="AC319" s="8">
        <v>4.6663495152900001E-3</v>
      </c>
      <c r="AD319" s="8">
        <v>6.3360542665499994E-2</v>
      </c>
      <c r="AE319" s="8">
        <v>2.6501775105599999E-2</v>
      </c>
      <c r="AF319" s="8">
        <v>2.5456285964900001E-3</v>
      </c>
      <c r="AG319" s="8">
        <v>2.9933176309000002E-2</v>
      </c>
      <c r="AH319" s="8">
        <v>3.6327599300599998E-2</v>
      </c>
      <c r="AI319" s="8">
        <v>4.0426640000799999E-3</v>
      </c>
      <c r="AJ319" s="8">
        <v>6.2727371960100003E-2</v>
      </c>
      <c r="AK319" s="8">
        <v>0.67165390035899997</v>
      </c>
      <c r="AL319" s="8">
        <v>7.7720470528500004E-6</v>
      </c>
      <c r="AM319" s="8">
        <v>0.61663349513800003</v>
      </c>
      <c r="AN319" s="8">
        <v>1.1169116300099999</v>
      </c>
      <c r="AO319" s="8">
        <v>1.10483041608</v>
      </c>
      <c r="AP319" s="8">
        <v>1.0589805800100001</v>
      </c>
      <c r="AS319" s="7">
        <v>333514</v>
      </c>
      <c r="AT319" s="7" t="s">
        <v>400</v>
      </c>
      <c r="AU319" s="8">
        <v>5.4444281137745187E-2</v>
      </c>
      <c r="AV319" s="8">
        <v>1.2159418827280159E-2</v>
      </c>
      <c r="AW319" s="8">
        <v>0.15052746284261301</v>
      </c>
      <c r="AX319" s="8">
        <v>2.4337375703707028E-2</v>
      </c>
      <c r="AY319" s="8">
        <v>6.1972387488055487E-3</v>
      </c>
      <c r="AZ319" s="8">
        <v>7.5739641551698419E-2</v>
      </c>
      <c r="BA319" s="8">
        <v>3.4828375261427416E-2</v>
      </c>
      <c r="BB319" s="8">
        <v>6.8042255003598383E-3</v>
      </c>
      <c r="BC319" s="8">
        <v>8.223353752233227E-2</v>
      </c>
      <c r="BD319" s="8">
        <v>4.620991360817097E-2</v>
      </c>
      <c r="BE319" s="8">
        <v>1.0082645552946133E-2</v>
      </c>
      <c r="BF319" s="8">
        <v>0.1350007657812016</v>
      </c>
      <c r="BG319" s="8">
        <v>0.56332262610754857</v>
      </c>
      <c r="BH319" s="8">
        <v>5.7959101972975005E-5</v>
      </c>
      <c r="BI319" s="8">
        <v>0.51717647979316128</v>
      </c>
      <c r="BJ319" s="8">
        <v>1.2171311628070964</v>
      </c>
      <c r="BK319" s="8">
        <v>0.94498393342354858</v>
      </c>
      <c r="BL319" s="8">
        <v>0.96257581570354833</v>
      </c>
    </row>
    <row r="320" spans="1:64" x14ac:dyDescent="0.3">
      <c r="A320" s="7">
        <v>333515</v>
      </c>
      <c r="B320" s="7" t="s">
        <v>401</v>
      </c>
      <c r="C320" s="8">
        <f t="shared" si="72"/>
        <v>5.8713255595300003E-2</v>
      </c>
      <c r="D320" s="8">
        <f t="shared" si="73"/>
        <v>7.9338337013300005E-3</v>
      </c>
      <c r="E320" s="8">
        <f t="shared" si="74"/>
        <v>6.9931236977299999E-2</v>
      </c>
      <c r="F320" s="8">
        <f t="shared" si="75"/>
        <v>8.7975808174799996E-2</v>
      </c>
      <c r="G320" s="8">
        <f t="shared" si="76"/>
        <v>1.30841586794E-2</v>
      </c>
      <c r="H320" s="8">
        <f t="shared" si="77"/>
        <v>8.0546851847699996E-2</v>
      </c>
      <c r="I320" s="8">
        <f t="shared" si="78"/>
        <v>5.9810501274700001E-2</v>
      </c>
      <c r="J320" s="8">
        <f t="shared" si="79"/>
        <v>7.1451875462900001E-3</v>
      </c>
      <c r="K320" s="8">
        <f t="shared" si="80"/>
        <v>3.8696611426500001E-2</v>
      </c>
      <c r="L320" s="8">
        <f t="shared" si="81"/>
        <v>6.6003367059800006E-2</v>
      </c>
      <c r="M320" s="8">
        <f t="shared" si="82"/>
        <v>8.6898053201000004E-3</v>
      </c>
      <c r="N320" s="8">
        <f t="shared" si="83"/>
        <v>0.10448572856799999</v>
      </c>
      <c r="O320" s="8">
        <f t="shared" si="84"/>
        <v>0.473872442133</v>
      </c>
      <c r="P320" s="8">
        <f t="shared" si="85"/>
        <v>4.0934039872299997E-6</v>
      </c>
      <c r="Q320" s="8">
        <f t="shared" si="86"/>
        <v>0.33314692922099998</v>
      </c>
      <c r="R320" s="8">
        <f t="shared" si="87"/>
        <v>1.13657832627</v>
      </c>
      <c r="S320" s="8">
        <f t="shared" si="88"/>
        <v>1.1816068187</v>
      </c>
      <c r="T320" s="8">
        <f t="shared" si="89"/>
        <v>1.1056523002500001</v>
      </c>
      <c r="W320" s="7" t="s">
        <v>1623</v>
      </c>
      <c r="X320" s="7" t="s">
        <v>401</v>
      </c>
      <c r="Y320" s="8">
        <v>5.8713255595300003E-2</v>
      </c>
      <c r="Z320" s="8">
        <v>7.9338337013300005E-3</v>
      </c>
      <c r="AA320" s="8">
        <v>6.9931236977299999E-2</v>
      </c>
      <c r="AB320" s="8">
        <v>8.7975808174799996E-2</v>
      </c>
      <c r="AC320" s="8">
        <v>1.30841586794E-2</v>
      </c>
      <c r="AD320" s="8">
        <v>8.0546851847699996E-2</v>
      </c>
      <c r="AE320" s="8">
        <v>5.9810501274700001E-2</v>
      </c>
      <c r="AF320" s="8">
        <v>7.1451875462900001E-3</v>
      </c>
      <c r="AG320" s="8">
        <v>3.8696611426500001E-2</v>
      </c>
      <c r="AH320" s="8">
        <v>6.6003367059800006E-2</v>
      </c>
      <c r="AI320" s="8">
        <v>8.6898053201000004E-3</v>
      </c>
      <c r="AJ320" s="8">
        <v>0.10448572856799999</v>
      </c>
      <c r="AK320" s="8">
        <v>0.473872442133</v>
      </c>
      <c r="AL320" s="8">
        <v>4.0934039872299997E-6</v>
      </c>
      <c r="AM320" s="8">
        <v>0.33314692922099998</v>
      </c>
      <c r="AN320" s="8">
        <v>1.13657832627</v>
      </c>
      <c r="AO320" s="8">
        <v>1.1816068187</v>
      </c>
      <c r="AP320" s="8">
        <v>1.1056523002500001</v>
      </c>
      <c r="AS320" s="7">
        <v>333515</v>
      </c>
      <c r="AT320" s="7" t="s">
        <v>401</v>
      </c>
      <c r="AU320" s="8">
        <v>6.6087394219527404E-2</v>
      </c>
      <c r="AV320" s="8">
        <v>1.6201915494020967E-2</v>
      </c>
      <c r="AW320" s="8">
        <v>0.11017270096150164</v>
      </c>
      <c r="AX320" s="8">
        <v>4.5249319517019368E-2</v>
      </c>
      <c r="AY320" s="8">
        <v>1.4275657520955326E-2</v>
      </c>
      <c r="AZ320" s="8">
        <v>8.1954187767675324E-2</v>
      </c>
      <c r="BA320" s="8">
        <v>7.4255598812398349E-2</v>
      </c>
      <c r="BB320" s="8">
        <v>1.6687509300220806E-2</v>
      </c>
      <c r="BC320" s="8">
        <v>9.4765028168453239E-2</v>
      </c>
      <c r="BD320" s="8">
        <v>7.8241880384425824E-2</v>
      </c>
      <c r="BE320" s="8">
        <v>1.8904947774787909E-2</v>
      </c>
      <c r="BF320" s="8">
        <v>0.147748987806679</v>
      </c>
      <c r="BG320" s="8">
        <v>0.29808105230946791</v>
      </c>
      <c r="BH320" s="8">
        <v>1.944993526792258E-5</v>
      </c>
      <c r="BI320" s="8">
        <v>0.20956016515514511</v>
      </c>
      <c r="BJ320" s="8">
        <v>1.1924620106751613</v>
      </c>
      <c r="BK320" s="8">
        <v>0.77051142287016106</v>
      </c>
      <c r="BL320" s="8">
        <v>0.81474039434548384</v>
      </c>
    </row>
    <row r="321" spans="1:64" x14ac:dyDescent="0.3">
      <c r="A321" s="7">
        <v>333517</v>
      </c>
      <c r="B321" s="7" t="s">
        <v>402</v>
      </c>
      <c r="C321" s="8">
        <f t="shared" si="72"/>
        <v>5.2217535968893551E-2</v>
      </c>
      <c r="D321" s="8">
        <f t="shared" si="73"/>
        <v>1.3272275406293227E-2</v>
      </c>
      <c r="E321" s="8">
        <f t="shared" si="74"/>
        <v>8.3586570408793526E-2</v>
      </c>
      <c r="F321" s="8">
        <f t="shared" si="75"/>
        <v>5.7394765950317735E-2</v>
      </c>
      <c r="G321" s="8">
        <f t="shared" si="76"/>
        <v>1.6917140163549355E-2</v>
      </c>
      <c r="H321" s="8">
        <f t="shared" si="77"/>
        <v>9.7807343735154845E-2</v>
      </c>
      <c r="I321" s="8">
        <f t="shared" si="78"/>
        <v>5.3632799146417748E-2</v>
      </c>
      <c r="J321" s="8">
        <f t="shared" si="79"/>
        <v>1.3217293079685806E-2</v>
      </c>
      <c r="K321" s="8">
        <f t="shared" si="80"/>
        <v>7.3405331977575816E-2</v>
      </c>
      <c r="L321" s="8">
        <f t="shared" si="81"/>
        <v>6.6346405908140324E-2</v>
      </c>
      <c r="M321" s="8">
        <f t="shared" si="82"/>
        <v>1.6209586428695324E-2</v>
      </c>
      <c r="N321" s="8">
        <f t="shared" si="83"/>
        <v>0.11507595825345969</v>
      </c>
      <c r="O321" s="8">
        <f t="shared" si="84"/>
        <v>0.21804283201209676</v>
      </c>
      <c r="P321" s="8">
        <f t="shared" si="85"/>
        <v>2.5710295187474199E-6</v>
      </c>
      <c r="Q321" s="8">
        <f t="shared" si="86"/>
        <v>0.16914448404435473</v>
      </c>
      <c r="R321" s="8">
        <f t="shared" si="87"/>
        <v>1</v>
      </c>
      <c r="S321" s="8">
        <f t="shared" si="88"/>
        <v>0.65599021759112908</v>
      </c>
      <c r="T321" s="8">
        <f t="shared" si="89"/>
        <v>0.62412639194580655</v>
      </c>
      <c r="W321" s="7" t="s">
        <v>1624</v>
      </c>
      <c r="X321" s="7" t="s">
        <v>402</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1</v>
      </c>
      <c r="AO321" s="8">
        <v>0</v>
      </c>
      <c r="AP321" s="8">
        <v>0</v>
      </c>
      <c r="AS321" s="7">
        <v>333517</v>
      </c>
      <c r="AT321" s="7" t="s">
        <v>402</v>
      </c>
      <c r="AU321" s="8">
        <v>5.2217535968893551E-2</v>
      </c>
      <c r="AV321" s="8">
        <v>1.3272275406293227E-2</v>
      </c>
      <c r="AW321" s="8">
        <v>8.3586570408793526E-2</v>
      </c>
      <c r="AX321" s="8">
        <v>5.7394765950317735E-2</v>
      </c>
      <c r="AY321" s="8">
        <v>1.6917140163549355E-2</v>
      </c>
      <c r="AZ321" s="8">
        <v>9.7807343735154845E-2</v>
      </c>
      <c r="BA321" s="8">
        <v>5.3632799146417748E-2</v>
      </c>
      <c r="BB321" s="8">
        <v>1.3217293079685806E-2</v>
      </c>
      <c r="BC321" s="8">
        <v>7.3405331977575816E-2</v>
      </c>
      <c r="BD321" s="8">
        <v>6.6346405908140324E-2</v>
      </c>
      <c r="BE321" s="8">
        <v>1.6209586428695324E-2</v>
      </c>
      <c r="BF321" s="8">
        <v>0.11507595825345969</v>
      </c>
      <c r="BG321" s="8">
        <v>0.21804283201209676</v>
      </c>
      <c r="BH321" s="8">
        <v>2.5710295187474199E-6</v>
      </c>
      <c r="BI321" s="8">
        <v>0.16914448404435473</v>
      </c>
      <c r="BJ321" s="8">
        <v>1.1490763817838709</v>
      </c>
      <c r="BK321" s="8">
        <v>0.65599021759112908</v>
      </c>
      <c r="BL321" s="8">
        <v>0.62412639194580655</v>
      </c>
    </row>
    <row r="322" spans="1:64" x14ac:dyDescent="0.3">
      <c r="A322" s="7">
        <v>333519</v>
      </c>
      <c r="B322" s="7" t="s">
        <v>403</v>
      </c>
      <c r="C322" s="8">
        <f t="shared" si="72"/>
        <v>1.5653647626130647E-2</v>
      </c>
      <c r="D322" s="8">
        <f t="shared" si="73"/>
        <v>4.4813316021661293E-3</v>
      </c>
      <c r="E322" s="8">
        <f t="shared" si="74"/>
        <v>2.664276332632258E-2</v>
      </c>
      <c r="F322" s="8">
        <f t="shared" si="75"/>
        <v>1.4810914426654838E-2</v>
      </c>
      <c r="G322" s="8">
        <f t="shared" si="76"/>
        <v>5.1205041488016131E-3</v>
      </c>
      <c r="H322" s="8">
        <f t="shared" si="77"/>
        <v>3.1133494763467742E-2</v>
      </c>
      <c r="I322" s="8">
        <f t="shared" si="78"/>
        <v>1.7810296697579032E-2</v>
      </c>
      <c r="J322" s="8">
        <f t="shared" si="79"/>
        <v>4.7023137404241929E-3</v>
      </c>
      <c r="K322" s="8">
        <f t="shared" si="80"/>
        <v>2.4979541002870968E-2</v>
      </c>
      <c r="L322" s="8">
        <f t="shared" si="81"/>
        <v>1.8508528214951612E-2</v>
      </c>
      <c r="M322" s="8">
        <f t="shared" si="82"/>
        <v>5.2908054175403217E-3</v>
      </c>
      <c r="N322" s="8">
        <f t="shared" si="83"/>
        <v>3.4920509791967744E-2</v>
      </c>
      <c r="O322" s="8">
        <f t="shared" si="84"/>
        <v>4.5566746267645161E-2</v>
      </c>
      <c r="P322" s="8">
        <f t="shared" si="85"/>
        <v>4.7502909574564521E-7</v>
      </c>
      <c r="Q322" s="8">
        <f t="shared" si="86"/>
        <v>3.2365517676290319E-2</v>
      </c>
      <c r="R322" s="8">
        <f t="shared" si="87"/>
        <v>1</v>
      </c>
      <c r="S322" s="8">
        <f t="shared" si="88"/>
        <v>0.14783910688709676</v>
      </c>
      <c r="T322" s="8">
        <f t="shared" si="89"/>
        <v>0.14426634498919355</v>
      </c>
      <c r="W322" s="7" t="s">
        <v>1625</v>
      </c>
      <c r="X322" s="7" t="s">
        <v>403</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1</v>
      </c>
      <c r="AO322" s="8">
        <v>0</v>
      </c>
      <c r="AP322" s="8">
        <v>0</v>
      </c>
      <c r="AS322" s="7">
        <v>333519</v>
      </c>
      <c r="AT322" s="7" t="s">
        <v>403</v>
      </c>
      <c r="AU322" s="8">
        <v>1.5653647626130647E-2</v>
      </c>
      <c r="AV322" s="8">
        <v>4.4813316021661293E-3</v>
      </c>
      <c r="AW322" s="8">
        <v>2.664276332632258E-2</v>
      </c>
      <c r="AX322" s="8">
        <v>1.4810914426654838E-2</v>
      </c>
      <c r="AY322" s="8">
        <v>5.1205041488016131E-3</v>
      </c>
      <c r="AZ322" s="8">
        <v>3.1133494763467742E-2</v>
      </c>
      <c r="BA322" s="8">
        <v>1.7810296697579032E-2</v>
      </c>
      <c r="BB322" s="8">
        <v>4.7023137404241929E-3</v>
      </c>
      <c r="BC322" s="8">
        <v>2.4979541002870968E-2</v>
      </c>
      <c r="BD322" s="8">
        <v>1.8508528214951612E-2</v>
      </c>
      <c r="BE322" s="8">
        <v>5.2908054175403217E-3</v>
      </c>
      <c r="BF322" s="8">
        <v>3.4920509791967744E-2</v>
      </c>
      <c r="BG322" s="8">
        <v>4.5566746267645161E-2</v>
      </c>
      <c r="BH322" s="8">
        <v>4.7502909574564521E-7</v>
      </c>
      <c r="BI322" s="8">
        <v>3.2365517676290319E-2</v>
      </c>
      <c r="BJ322" s="8">
        <v>1.0467777425546774</v>
      </c>
      <c r="BK322" s="8">
        <v>0.14783910688709676</v>
      </c>
      <c r="BL322" s="8">
        <v>0.14426634498919355</v>
      </c>
    </row>
    <row r="323" spans="1:64" x14ac:dyDescent="0.3">
      <c r="A323" s="7">
        <v>333611</v>
      </c>
      <c r="B323" s="7" t="s">
        <v>404</v>
      </c>
      <c r="C323" s="8">
        <f t="shared" ref="C323:C386" si="90">IF(Y323=0,VLOOKUP(A323,$AS$2:$BL$948,3,FALSE),Y323)</f>
        <v>1.8696615774925804E-2</v>
      </c>
      <c r="D323" s="8">
        <f t="shared" ref="D323:D386" si="91">IF(Z323=0,VLOOKUP(A323,$AS$2:$BL$948,4,FALSE),Z323)</f>
        <v>4.867554923613065E-3</v>
      </c>
      <c r="E323" s="8">
        <f t="shared" ref="E323:E386" si="92">IF(AA323=0,VLOOKUP(A323,$AS$2:$BL$948,5,FALSE),AA323)</f>
        <v>3.5320500850790332E-2</v>
      </c>
      <c r="F323" s="8">
        <f t="shared" ref="F323:F386" si="93">IF(AB323=0,VLOOKUP($A323,$AS$2:$BL$948,6,FALSE),AB323)</f>
        <v>3.7403646806596767E-2</v>
      </c>
      <c r="G323" s="8">
        <f t="shared" ref="G323:G386" si="94">IF(AC323=0,VLOOKUP($A323,$AS$2:$BL$948,7,FALSE),AC323)</f>
        <v>1.3408971232887097E-2</v>
      </c>
      <c r="H323" s="8">
        <f t="shared" ref="H323:H386" si="95">IF(AD323=0,VLOOKUP($A323,$AS$2:$BL$948,8,FALSE),AD323)</f>
        <v>7.1168562242822572E-2</v>
      </c>
      <c r="I323" s="8">
        <f t="shared" ref="I323:I386" si="96">IF(AE323=0,VLOOKUP($A323,$AS$2:$BL$948,9,FALSE),AE323)</f>
        <v>3.2982263482017743E-2</v>
      </c>
      <c r="J323" s="8">
        <f t="shared" ref="J323:J386" si="97">IF(AF323=0,VLOOKUP($A323,$AS$2:$BL$948,10,FALSE),AF323)</f>
        <v>9.4846363594375798E-3</v>
      </c>
      <c r="K323" s="8">
        <f t="shared" ref="K323:K386" si="98">IF(AG323=0,VLOOKUP($A323,$AS$2:$BL$948,11,FALSE),AG323)</f>
        <v>4.9023019991016124E-2</v>
      </c>
      <c r="L323" s="8">
        <f t="shared" ref="L323:L386" si="99">IF(AH323=0,VLOOKUP($A323,$AS$2:$BL$948,12,FALSE),AH323)</f>
        <v>2.5201239191941931E-2</v>
      </c>
      <c r="M323" s="8">
        <f t="shared" ref="M323:M386" si="100">IF(AI323=0,VLOOKUP($A323,$AS$2:$BL$948,13,FALSE),AI323)</f>
        <v>6.7089194249900013E-3</v>
      </c>
      <c r="N323" s="8">
        <f t="shared" ref="N323:N386" si="101">IF(AJ323=0,VLOOKUP($A323,$AS$2:$BL$948,14,FALSE),AJ323)</f>
        <v>5.7899341834338709E-2</v>
      </c>
      <c r="O323" s="8">
        <f t="shared" ref="O323:O386" si="102">IF(AK323=0,VLOOKUP($A323,$AS$2:$BL$948,15,FALSE),AK323)</f>
        <v>7.1661418491725803E-2</v>
      </c>
      <c r="P323" s="8">
        <f t="shared" ref="P323:P386" si="103">IF(AL323=0,VLOOKUP($A323,$AS$2:$BL$948,16,FALSE),AL323)</f>
        <v>3.623011981938065E-7</v>
      </c>
      <c r="Q323" s="8">
        <f t="shared" ref="Q323:Q386" si="104">IF(AM323=0,VLOOKUP($A323,$AS$2:$BL$948,17,FALSE),AM323)</f>
        <v>3.2032897702548385E-2</v>
      </c>
      <c r="R323" s="8">
        <f t="shared" ref="R323:R386" si="105">IF(AN323=0,VLOOKUP($A323,$AS$2:$BL$948,18,FALSE),AN323)</f>
        <v>1</v>
      </c>
      <c r="S323" s="8">
        <f t="shared" ref="S323:S386" si="106">IF(AO323=0,VLOOKUP($A323,$AS$2:$BL$948,19,FALSE),AO323)</f>
        <v>0.29940053512112896</v>
      </c>
      <c r="T323" s="8">
        <f t="shared" ref="T323:T386" si="107">IF(AP323=0,VLOOKUP($A323,$AS$2:$BL$948,20,FALSE),AP323)</f>
        <v>0.26890927467080644</v>
      </c>
      <c r="W323" s="7" t="s">
        <v>1626</v>
      </c>
      <c r="X323" s="7" t="s">
        <v>404</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1</v>
      </c>
      <c r="AO323" s="8">
        <v>0</v>
      </c>
      <c r="AP323" s="8">
        <v>0</v>
      </c>
      <c r="AS323" s="7">
        <v>333611</v>
      </c>
      <c r="AT323" s="7" t="s">
        <v>404</v>
      </c>
      <c r="AU323" s="8">
        <v>1.8696615774925804E-2</v>
      </c>
      <c r="AV323" s="8">
        <v>4.867554923613065E-3</v>
      </c>
      <c r="AW323" s="8">
        <v>3.5320500850790332E-2</v>
      </c>
      <c r="AX323" s="8">
        <v>3.7403646806596767E-2</v>
      </c>
      <c r="AY323" s="8">
        <v>1.3408971232887097E-2</v>
      </c>
      <c r="AZ323" s="8">
        <v>7.1168562242822572E-2</v>
      </c>
      <c r="BA323" s="8">
        <v>3.2982263482017743E-2</v>
      </c>
      <c r="BB323" s="8">
        <v>9.4846363594375798E-3</v>
      </c>
      <c r="BC323" s="8">
        <v>4.9023019991016124E-2</v>
      </c>
      <c r="BD323" s="8">
        <v>2.5201239191941931E-2</v>
      </c>
      <c r="BE323" s="8">
        <v>6.7089194249900013E-3</v>
      </c>
      <c r="BF323" s="8">
        <v>5.7899341834338709E-2</v>
      </c>
      <c r="BG323" s="8">
        <v>7.1661418491725803E-2</v>
      </c>
      <c r="BH323" s="8">
        <v>3.623011981938065E-7</v>
      </c>
      <c r="BI323" s="8">
        <v>3.2032897702548385E-2</v>
      </c>
      <c r="BJ323" s="8">
        <v>1.0588846715491935</v>
      </c>
      <c r="BK323" s="8">
        <v>0.29940053512112896</v>
      </c>
      <c r="BL323" s="8">
        <v>0.26890927467080644</v>
      </c>
    </row>
    <row r="324" spans="1:64" x14ac:dyDescent="0.3">
      <c r="A324" s="7">
        <v>333612</v>
      </c>
      <c r="B324" s="7" t="s">
        <v>405</v>
      </c>
      <c r="C324" s="8">
        <f t="shared" si="90"/>
        <v>1.8658776869295162E-2</v>
      </c>
      <c r="D324" s="8">
        <f t="shared" si="91"/>
        <v>6.0132958848080646E-3</v>
      </c>
      <c r="E324" s="8">
        <f t="shared" si="92"/>
        <v>3.8067335844048387E-2</v>
      </c>
      <c r="F324" s="8">
        <f t="shared" si="93"/>
        <v>2.7568082184262904E-2</v>
      </c>
      <c r="G324" s="8">
        <f t="shared" si="94"/>
        <v>1.072833410347742E-2</v>
      </c>
      <c r="H324" s="8">
        <f t="shared" si="95"/>
        <v>5.7264966997096767E-2</v>
      </c>
      <c r="I324" s="8">
        <f t="shared" si="96"/>
        <v>2.6962699359359681E-2</v>
      </c>
      <c r="J324" s="8">
        <f t="shared" si="97"/>
        <v>8.9010330355709689E-3</v>
      </c>
      <c r="K324" s="8">
        <f t="shared" si="98"/>
        <v>4.6448863586258063E-2</v>
      </c>
      <c r="L324" s="8">
        <f t="shared" si="99"/>
        <v>2.0572302299558066E-2</v>
      </c>
      <c r="M324" s="8">
        <f t="shared" si="100"/>
        <v>6.5645373747499998E-3</v>
      </c>
      <c r="N324" s="8">
        <f t="shared" si="101"/>
        <v>5.0065712031258064E-2</v>
      </c>
      <c r="O324" s="8">
        <f t="shared" si="102"/>
        <v>6.2841160991612896E-2</v>
      </c>
      <c r="P324" s="8">
        <f t="shared" si="103"/>
        <v>4.1499030509838709E-7</v>
      </c>
      <c r="Q324" s="8">
        <f t="shared" si="104"/>
        <v>2.9421717360645156E-2</v>
      </c>
      <c r="R324" s="8">
        <f t="shared" si="105"/>
        <v>1</v>
      </c>
      <c r="S324" s="8">
        <f t="shared" si="106"/>
        <v>0.22459364134935483</v>
      </c>
      <c r="T324" s="8">
        <f t="shared" si="107"/>
        <v>0.21134485404564518</v>
      </c>
      <c r="W324" s="7" t="s">
        <v>1627</v>
      </c>
      <c r="X324" s="7" t="s">
        <v>405</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1</v>
      </c>
      <c r="AO324" s="8">
        <v>0</v>
      </c>
      <c r="AP324" s="8">
        <v>0</v>
      </c>
      <c r="AS324" s="7">
        <v>333612</v>
      </c>
      <c r="AT324" s="7" t="s">
        <v>405</v>
      </c>
      <c r="AU324" s="8">
        <v>1.8658776869295162E-2</v>
      </c>
      <c r="AV324" s="8">
        <v>6.0132958848080646E-3</v>
      </c>
      <c r="AW324" s="8">
        <v>3.8067335844048387E-2</v>
      </c>
      <c r="AX324" s="8">
        <v>2.7568082184262904E-2</v>
      </c>
      <c r="AY324" s="8">
        <v>1.072833410347742E-2</v>
      </c>
      <c r="AZ324" s="8">
        <v>5.7264966997096767E-2</v>
      </c>
      <c r="BA324" s="8">
        <v>2.6962699359359681E-2</v>
      </c>
      <c r="BB324" s="8">
        <v>8.9010330355709689E-3</v>
      </c>
      <c r="BC324" s="8">
        <v>4.6448863586258063E-2</v>
      </c>
      <c r="BD324" s="8">
        <v>2.0572302299558066E-2</v>
      </c>
      <c r="BE324" s="8">
        <v>6.5645373747499998E-3</v>
      </c>
      <c r="BF324" s="8">
        <v>5.0065712031258064E-2</v>
      </c>
      <c r="BG324" s="8">
        <v>6.2841160991612896E-2</v>
      </c>
      <c r="BH324" s="8">
        <v>4.1499030509838709E-7</v>
      </c>
      <c r="BI324" s="8">
        <v>2.9421717360645156E-2</v>
      </c>
      <c r="BJ324" s="8">
        <v>1.0627394085985484</v>
      </c>
      <c r="BK324" s="8">
        <v>0.22459364134935483</v>
      </c>
      <c r="BL324" s="8">
        <v>0.21134485404564518</v>
      </c>
    </row>
    <row r="325" spans="1:64" x14ac:dyDescent="0.3">
      <c r="A325" s="7">
        <v>333613</v>
      </c>
      <c r="B325" s="7" t="s">
        <v>406</v>
      </c>
      <c r="C325" s="8">
        <f t="shared" si="90"/>
        <v>1.5576329105706452E-2</v>
      </c>
      <c r="D325" s="8">
        <f t="shared" si="91"/>
        <v>4.0340033698822572E-3</v>
      </c>
      <c r="E325" s="8">
        <f t="shared" si="92"/>
        <v>3.8014018983129033E-2</v>
      </c>
      <c r="F325" s="8">
        <f t="shared" si="93"/>
        <v>2.7735857848499995E-2</v>
      </c>
      <c r="G325" s="8">
        <f t="shared" si="94"/>
        <v>9.2896808211612898E-3</v>
      </c>
      <c r="H325" s="8">
        <f t="shared" si="95"/>
        <v>6.85241502116129E-2</v>
      </c>
      <c r="I325" s="8">
        <f t="shared" si="96"/>
        <v>2.4529759657967741E-2</v>
      </c>
      <c r="J325" s="8">
        <f t="shared" si="97"/>
        <v>6.369857763245162E-3</v>
      </c>
      <c r="K325" s="8">
        <f t="shared" si="98"/>
        <v>4.5890181890725808E-2</v>
      </c>
      <c r="L325" s="8">
        <f t="shared" si="99"/>
        <v>1.6658141070398386E-2</v>
      </c>
      <c r="M325" s="8">
        <f t="shared" si="100"/>
        <v>4.3083727934338711E-3</v>
      </c>
      <c r="N325" s="8">
        <f t="shared" si="101"/>
        <v>4.740166241962903E-2</v>
      </c>
      <c r="O325" s="8">
        <f t="shared" si="102"/>
        <v>6.7169870196903236E-2</v>
      </c>
      <c r="P325" s="8">
        <f t="shared" si="103"/>
        <v>3.2962969476999998E-7</v>
      </c>
      <c r="Q325" s="8">
        <f t="shared" si="104"/>
        <v>2.8786636906064516E-2</v>
      </c>
      <c r="R325" s="8">
        <f t="shared" si="105"/>
        <v>1</v>
      </c>
      <c r="S325" s="8">
        <f t="shared" si="106"/>
        <v>0.23458194694580645</v>
      </c>
      <c r="T325" s="8">
        <f t="shared" si="107"/>
        <v>0.20582205737661291</v>
      </c>
      <c r="W325" s="7" t="s">
        <v>1628</v>
      </c>
      <c r="X325" s="7" t="s">
        <v>406</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1</v>
      </c>
      <c r="AO325" s="8">
        <v>0</v>
      </c>
      <c r="AP325" s="8">
        <v>0</v>
      </c>
      <c r="AS325" s="7">
        <v>333613</v>
      </c>
      <c r="AT325" s="7" t="s">
        <v>406</v>
      </c>
      <c r="AU325" s="8">
        <v>1.5576329105706452E-2</v>
      </c>
      <c r="AV325" s="8">
        <v>4.0340033698822572E-3</v>
      </c>
      <c r="AW325" s="8">
        <v>3.8014018983129033E-2</v>
      </c>
      <c r="AX325" s="8">
        <v>2.7735857848499995E-2</v>
      </c>
      <c r="AY325" s="8">
        <v>9.2896808211612898E-3</v>
      </c>
      <c r="AZ325" s="8">
        <v>6.85241502116129E-2</v>
      </c>
      <c r="BA325" s="8">
        <v>2.4529759657967741E-2</v>
      </c>
      <c r="BB325" s="8">
        <v>6.369857763245162E-3</v>
      </c>
      <c r="BC325" s="8">
        <v>4.5890181890725808E-2</v>
      </c>
      <c r="BD325" s="8">
        <v>1.6658141070398386E-2</v>
      </c>
      <c r="BE325" s="8">
        <v>4.3083727934338711E-3</v>
      </c>
      <c r="BF325" s="8">
        <v>4.740166241962903E-2</v>
      </c>
      <c r="BG325" s="8">
        <v>6.7169870196903236E-2</v>
      </c>
      <c r="BH325" s="8">
        <v>3.2962969476999998E-7</v>
      </c>
      <c r="BI325" s="8">
        <v>2.8786636906064516E-2</v>
      </c>
      <c r="BJ325" s="8">
        <v>1.0576243514587096</v>
      </c>
      <c r="BK325" s="8">
        <v>0.23458194694580645</v>
      </c>
      <c r="BL325" s="8">
        <v>0.20582205737661291</v>
      </c>
    </row>
    <row r="326" spans="1:64" x14ac:dyDescent="0.3">
      <c r="A326" s="7">
        <v>333618</v>
      </c>
      <c r="B326" s="7" t="s">
        <v>407</v>
      </c>
      <c r="C326" s="8">
        <f t="shared" si="90"/>
        <v>2.4530280765383872E-2</v>
      </c>
      <c r="D326" s="8">
        <f t="shared" si="91"/>
        <v>6.6014981053612908E-3</v>
      </c>
      <c r="E326" s="8">
        <f t="shared" si="92"/>
        <v>3.4448241247529036E-2</v>
      </c>
      <c r="F326" s="8">
        <f t="shared" si="93"/>
        <v>3.0453041359433868E-2</v>
      </c>
      <c r="G326" s="8">
        <f t="shared" si="94"/>
        <v>1.2091171987514839E-2</v>
      </c>
      <c r="H326" s="8">
        <f t="shared" si="95"/>
        <v>4.7413676220206452E-2</v>
      </c>
      <c r="I326" s="8">
        <f t="shared" si="96"/>
        <v>4.8149024112274202E-2</v>
      </c>
      <c r="J326" s="8">
        <f t="shared" si="97"/>
        <v>1.5192372844412903E-2</v>
      </c>
      <c r="K326" s="8">
        <f t="shared" si="98"/>
        <v>6.2160061540580638E-2</v>
      </c>
      <c r="L326" s="8">
        <f t="shared" si="99"/>
        <v>3.9614092922483871E-2</v>
      </c>
      <c r="M326" s="8">
        <f t="shared" si="100"/>
        <v>1.1349454608414517E-2</v>
      </c>
      <c r="N326" s="8">
        <f t="shared" si="101"/>
        <v>6.9035150287693539E-2</v>
      </c>
      <c r="O326" s="8">
        <f t="shared" si="102"/>
        <v>6.1947648866322591E-2</v>
      </c>
      <c r="P326" s="8">
        <f t="shared" si="103"/>
        <v>1.024307952932742E-6</v>
      </c>
      <c r="Q326" s="8">
        <f t="shared" si="104"/>
        <v>2.9079392435419359E-2</v>
      </c>
      <c r="R326" s="8">
        <f t="shared" si="105"/>
        <v>1</v>
      </c>
      <c r="S326" s="8">
        <f t="shared" si="106"/>
        <v>0.28350627666387102</v>
      </c>
      <c r="T326" s="8">
        <f t="shared" si="107"/>
        <v>0.31904984559419353</v>
      </c>
      <c r="W326" s="7" t="s">
        <v>1629</v>
      </c>
      <c r="X326" s="7" t="s">
        <v>407</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1</v>
      </c>
      <c r="AO326" s="8">
        <v>0</v>
      </c>
      <c r="AP326" s="8">
        <v>0</v>
      </c>
      <c r="AS326" s="7">
        <v>333618</v>
      </c>
      <c r="AT326" s="7" t="s">
        <v>407</v>
      </c>
      <c r="AU326" s="8">
        <v>2.4530280765383872E-2</v>
      </c>
      <c r="AV326" s="8">
        <v>6.6014981053612908E-3</v>
      </c>
      <c r="AW326" s="8">
        <v>3.4448241247529036E-2</v>
      </c>
      <c r="AX326" s="8">
        <v>3.0453041359433868E-2</v>
      </c>
      <c r="AY326" s="8">
        <v>1.2091171987514839E-2</v>
      </c>
      <c r="AZ326" s="8">
        <v>4.7413676220206452E-2</v>
      </c>
      <c r="BA326" s="8">
        <v>4.8149024112274202E-2</v>
      </c>
      <c r="BB326" s="8">
        <v>1.5192372844412903E-2</v>
      </c>
      <c r="BC326" s="8">
        <v>6.2160061540580638E-2</v>
      </c>
      <c r="BD326" s="8">
        <v>3.9614092922483871E-2</v>
      </c>
      <c r="BE326" s="8">
        <v>1.1349454608414517E-2</v>
      </c>
      <c r="BF326" s="8">
        <v>6.9035150287693539E-2</v>
      </c>
      <c r="BG326" s="8">
        <v>6.1947648866322591E-2</v>
      </c>
      <c r="BH326" s="8">
        <v>1.024307952932742E-6</v>
      </c>
      <c r="BI326" s="8">
        <v>2.9079392435419359E-2</v>
      </c>
      <c r="BJ326" s="8">
        <v>1.0655800201183872</v>
      </c>
      <c r="BK326" s="8">
        <v>0.28350627666387102</v>
      </c>
      <c r="BL326" s="8">
        <v>0.31904984559419353</v>
      </c>
    </row>
    <row r="327" spans="1:64" x14ac:dyDescent="0.3">
      <c r="A327" s="7">
        <v>333912</v>
      </c>
      <c r="B327" s="7" t="s">
        <v>408</v>
      </c>
      <c r="C327" s="8">
        <f t="shared" si="90"/>
        <v>1.9476556035480645E-2</v>
      </c>
      <c r="D327" s="8">
        <f t="shared" si="91"/>
        <v>4.6412079129903236E-3</v>
      </c>
      <c r="E327" s="8">
        <f t="shared" si="92"/>
        <v>3.6219512192293545E-2</v>
      </c>
      <c r="F327" s="8">
        <f t="shared" si="93"/>
        <v>3.8513615338916125E-2</v>
      </c>
      <c r="G327" s="8">
        <f t="shared" si="94"/>
        <v>1.2838151530975806E-2</v>
      </c>
      <c r="H327" s="8">
        <f t="shared" si="95"/>
        <v>7.3685051887885475E-2</v>
      </c>
      <c r="I327" s="8">
        <f t="shared" si="96"/>
        <v>3.4859562594214515E-2</v>
      </c>
      <c r="J327" s="8">
        <f t="shared" si="97"/>
        <v>9.4462919675641945E-3</v>
      </c>
      <c r="K327" s="8">
        <f t="shared" si="98"/>
        <v>5.2113694876999996E-2</v>
      </c>
      <c r="L327" s="8">
        <f t="shared" si="99"/>
        <v>2.3964022540735482E-2</v>
      </c>
      <c r="M327" s="8">
        <f t="shared" si="100"/>
        <v>5.9322660462011283E-3</v>
      </c>
      <c r="N327" s="8">
        <f t="shared" si="101"/>
        <v>5.4713151038693543E-2</v>
      </c>
      <c r="O327" s="8">
        <f t="shared" si="102"/>
        <v>7.7423774792774194E-2</v>
      </c>
      <c r="P327" s="8">
        <f t="shared" si="103"/>
        <v>4.1320414267080654E-7</v>
      </c>
      <c r="Q327" s="8">
        <f t="shared" si="104"/>
        <v>3.0963981294435478E-2</v>
      </c>
      <c r="R327" s="8">
        <f t="shared" si="105"/>
        <v>1</v>
      </c>
      <c r="S327" s="8">
        <f t="shared" si="106"/>
        <v>0.30245617359645166</v>
      </c>
      <c r="T327" s="8">
        <f t="shared" si="107"/>
        <v>0.27383890427741936</v>
      </c>
      <c r="W327" s="7" t="s">
        <v>1630</v>
      </c>
      <c r="X327" s="7" t="s">
        <v>408</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1</v>
      </c>
      <c r="AO327" s="8">
        <v>0</v>
      </c>
      <c r="AP327" s="8">
        <v>0</v>
      </c>
      <c r="AS327" s="7">
        <v>333912</v>
      </c>
      <c r="AT327" s="7" t="s">
        <v>408</v>
      </c>
      <c r="AU327" s="8">
        <v>1.9476556035480645E-2</v>
      </c>
      <c r="AV327" s="8">
        <v>4.6412079129903236E-3</v>
      </c>
      <c r="AW327" s="8">
        <v>3.6219512192293545E-2</v>
      </c>
      <c r="AX327" s="8">
        <v>3.8513615338916125E-2</v>
      </c>
      <c r="AY327" s="8">
        <v>1.2838151530975806E-2</v>
      </c>
      <c r="AZ327" s="8">
        <v>7.3685051887885475E-2</v>
      </c>
      <c r="BA327" s="8">
        <v>3.4859562594214515E-2</v>
      </c>
      <c r="BB327" s="8">
        <v>9.4462919675641945E-3</v>
      </c>
      <c r="BC327" s="8">
        <v>5.2113694876999996E-2</v>
      </c>
      <c r="BD327" s="8">
        <v>2.3964022540735482E-2</v>
      </c>
      <c r="BE327" s="8">
        <v>5.9322660462011283E-3</v>
      </c>
      <c r="BF327" s="8">
        <v>5.4713151038693543E-2</v>
      </c>
      <c r="BG327" s="8">
        <v>7.7423774792774194E-2</v>
      </c>
      <c r="BH327" s="8">
        <v>4.1320414267080654E-7</v>
      </c>
      <c r="BI327" s="8">
        <v>3.0963981294435478E-2</v>
      </c>
      <c r="BJ327" s="8">
        <v>1.0603372761409677</v>
      </c>
      <c r="BK327" s="8">
        <v>0.30245617359645166</v>
      </c>
      <c r="BL327" s="8">
        <v>0.27383890427741936</v>
      </c>
    </row>
    <row r="328" spans="1:64" x14ac:dyDescent="0.3">
      <c r="A328" s="7">
        <v>333914</v>
      </c>
      <c r="B328" s="7" t="s">
        <v>409</v>
      </c>
      <c r="C328" s="8">
        <f t="shared" si="90"/>
        <v>3.6008840663912904E-2</v>
      </c>
      <c r="D328" s="8">
        <f t="shared" si="91"/>
        <v>9.1971523556504831E-3</v>
      </c>
      <c r="E328" s="8">
        <f t="shared" si="92"/>
        <v>7.2677694507693541E-2</v>
      </c>
      <c r="F328" s="8">
        <f t="shared" si="93"/>
        <v>8.8081814539038725E-2</v>
      </c>
      <c r="G328" s="8">
        <f t="shared" si="94"/>
        <v>3.0167678726799999E-2</v>
      </c>
      <c r="H328" s="8">
        <f t="shared" si="95"/>
        <v>0.15480755549791447</v>
      </c>
      <c r="I328" s="8">
        <f t="shared" si="96"/>
        <v>7.4554726967956439E-2</v>
      </c>
      <c r="J328" s="8">
        <f t="shared" si="97"/>
        <v>2.0271292435674194E-2</v>
      </c>
      <c r="K328" s="8">
        <f t="shared" si="98"/>
        <v>0.10928800773816126</v>
      </c>
      <c r="L328" s="8">
        <f t="shared" si="99"/>
        <v>4.3726557591666132E-2</v>
      </c>
      <c r="M328" s="8">
        <f t="shared" si="100"/>
        <v>1.1022436613711288E-2</v>
      </c>
      <c r="N328" s="8">
        <f t="shared" si="101"/>
        <v>0.10502797812850002</v>
      </c>
      <c r="O328" s="8">
        <f t="shared" si="102"/>
        <v>0.1489694429877419</v>
      </c>
      <c r="P328" s="8">
        <f t="shared" si="103"/>
        <v>7.5406045633122581E-7</v>
      </c>
      <c r="Q328" s="8">
        <f t="shared" si="104"/>
        <v>5.1640574007741941E-2</v>
      </c>
      <c r="R328" s="8">
        <f t="shared" si="105"/>
        <v>1</v>
      </c>
      <c r="S328" s="8">
        <f t="shared" si="106"/>
        <v>0.59563769392483856</v>
      </c>
      <c r="T328" s="8">
        <f t="shared" si="107"/>
        <v>0.52669467230354838</v>
      </c>
      <c r="W328" s="7" t="s">
        <v>1631</v>
      </c>
      <c r="X328" s="7" t="s">
        <v>409</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1</v>
      </c>
      <c r="AO328" s="8">
        <v>0</v>
      </c>
      <c r="AP328" s="8">
        <v>0</v>
      </c>
      <c r="AS328" s="7">
        <v>333914</v>
      </c>
      <c r="AT328" s="7" t="s">
        <v>409</v>
      </c>
      <c r="AU328" s="8">
        <v>3.6008840663912904E-2</v>
      </c>
      <c r="AV328" s="8">
        <v>9.1971523556504831E-3</v>
      </c>
      <c r="AW328" s="8">
        <v>7.2677694507693541E-2</v>
      </c>
      <c r="AX328" s="8">
        <v>8.8081814539038725E-2</v>
      </c>
      <c r="AY328" s="8">
        <v>3.0167678726799999E-2</v>
      </c>
      <c r="AZ328" s="8">
        <v>0.15480755549791447</v>
      </c>
      <c r="BA328" s="8">
        <v>7.4554726967956439E-2</v>
      </c>
      <c r="BB328" s="8">
        <v>2.0271292435674194E-2</v>
      </c>
      <c r="BC328" s="8">
        <v>0.10928800773816126</v>
      </c>
      <c r="BD328" s="8">
        <v>4.3726557591666132E-2</v>
      </c>
      <c r="BE328" s="8">
        <v>1.1022436613711288E-2</v>
      </c>
      <c r="BF328" s="8">
        <v>0.10502797812850002</v>
      </c>
      <c r="BG328" s="8">
        <v>0.1489694429877419</v>
      </c>
      <c r="BH328" s="8">
        <v>7.5406045633122581E-7</v>
      </c>
      <c r="BI328" s="8">
        <v>5.1640574007741941E-2</v>
      </c>
      <c r="BJ328" s="8">
        <v>1.1178836875274194</v>
      </c>
      <c r="BK328" s="8">
        <v>0.59563769392483856</v>
      </c>
      <c r="BL328" s="8">
        <v>0.52669467230354838</v>
      </c>
    </row>
    <row r="329" spans="1:64" x14ac:dyDescent="0.3">
      <c r="A329" s="7">
        <v>333921</v>
      </c>
      <c r="B329" s="7" t="s">
        <v>410</v>
      </c>
      <c r="C329" s="8">
        <f t="shared" si="90"/>
        <v>3.5073737142650004E-2</v>
      </c>
      <c r="D329" s="8">
        <f t="shared" si="91"/>
        <v>8.6212501985827427E-3</v>
      </c>
      <c r="E329" s="8">
        <f t="shared" si="92"/>
        <v>7.5142782603985492E-2</v>
      </c>
      <c r="F329" s="8">
        <f t="shared" si="93"/>
        <v>6.1727638522824681E-2</v>
      </c>
      <c r="G329" s="8">
        <f t="shared" si="94"/>
        <v>2.2160938158396776E-2</v>
      </c>
      <c r="H329" s="8">
        <f t="shared" si="95"/>
        <v>0.12389169995968387</v>
      </c>
      <c r="I329" s="8">
        <f t="shared" si="96"/>
        <v>6.8170670527780655E-2</v>
      </c>
      <c r="J329" s="8">
        <f t="shared" si="97"/>
        <v>1.8664502190937095E-2</v>
      </c>
      <c r="K329" s="8">
        <f t="shared" si="98"/>
        <v>0.11325606470572581</v>
      </c>
      <c r="L329" s="8">
        <f t="shared" si="99"/>
        <v>4.7031982063587094E-2</v>
      </c>
      <c r="M329" s="8">
        <f t="shared" si="100"/>
        <v>1.1954183197864678E-2</v>
      </c>
      <c r="N329" s="8">
        <f t="shared" si="101"/>
        <v>0.12394855082782255</v>
      </c>
      <c r="O329" s="8">
        <f t="shared" si="102"/>
        <v>0.15546311248412906</v>
      </c>
      <c r="P329" s="8">
        <f t="shared" si="103"/>
        <v>2.2097678375343551E-6</v>
      </c>
      <c r="Q329" s="8">
        <f t="shared" si="104"/>
        <v>6.3338715537677406E-2</v>
      </c>
      <c r="R329" s="8">
        <f t="shared" si="105"/>
        <v>1</v>
      </c>
      <c r="S329" s="8">
        <f t="shared" si="106"/>
        <v>0.59487705083451614</v>
      </c>
      <c r="T329" s="8">
        <f t="shared" si="107"/>
        <v>0.58718801161806455</v>
      </c>
      <c r="W329" s="7" t="s">
        <v>1632</v>
      </c>
      <c r="X329" s="7" t="s">
        <v>410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1</v>
      </c>
      <c r="AO329" s="8">
        <v>0</v>
      </c>
      <c r="AP329" s="8">
        <v>0</v>
      </c>
      <c r="AS329" s="7">
        <v>333921</v>
      </c>
      <c r="AT329" s="7" t="s">
        <v>410</v>
      </c>
      <c r="AU329" s="8">
        <v>3.5073737142650004E-2</v>
      </c>
      <c r="AV329" s="8">
        <v>8.6212501985827427E-3</v>
      </c>
      <c r="AW329" s="8">
        <v>7.5142782603985492E-2</v>
      </c>
      <c r="AX329" s="8">
        <v>6.1727638522824681E-2</v>
      </c>
      <c r="AY329" s="8">
        <v>2.2160938158396776E-2</v>
      </c>
      <c r="AZ329" s="8">
        <v>0.12389169995968387</v>
      </c>
      <c r="BA329" s="8">
        <v>6.8170670527780655E-2</v>
      </c>
      <c r="BB329" s="8">
        <v>1.8664502190937095E-2</v>
      </c>
      <c r="BC329" s="8">
        <v>0.11325606470572581</v>
      </c>
      <c r="BD329" s="8">
        <v>4.7031982063587094E-2</v>
      </c>
      <c r="BE329" s="8">
        <v>1.1954183197864678E-2</v>
      </c>
      <c r="BF329" s="8">
        <v>0.12394855082782255</v>
      </c>
      <c r="BG329" s="8">
        <v>0.15546311248412906</v>
      </c>
      <c r="BH329" s="8">
        <v>2.2097678375343551E-6</v>
      </c>
      <c r="BI329" s="8">
        <v>6.3338715537677406E-2</v>
      </c>
      <c r="BJ329" s="8">
        <v>1.1188377699454839</v>
      </c>
      <c r="BK329" s="8">
        <v>0.59487705083451614</v>
      </c>
      <c r="BL329" s="8">
        <v>0.58718801161806455</v>
      </c>
    </row>
    <row r="330" spans="1:64" x14ac:dyDescent="0.3">
      <c r="A330" s="7">
        <v>333922</v>
      </c>
      <c r="B330" s="7" t="s">
        <v>411</v>
      </c>
      <c r="C330" s="8">
        <f t="shared" si="90"/>
        <v>3.2615871214956453E-2</v>
      </c>
      <c r="D330" s="8">
        <f t="shared" si="91"/>
        <v>7.8996523854158052E-3</v>
      </c>
      <c r="E330" s="8">
        <f t="shared" si="92"/>
        <v>6.2352187592609659E-2</v>
      </c>
      <c r="F330" s="8">
        <f t="shared" si="93"/>
        <v>7.7696345453193552E-2</v>
      </c>
      <c r="G330" s="8">
        <f t="shared" si="94"/>
        <v>2.8050511902074193E-2</v>
      </c>
      <c r="H330" s="8">
        <f t="shared" si="95"/>
        <v>0.14872317348319999</v>
      </c>
      <c r="I330" s="8">
        <f t="shared" si="96"/>
        <v>6.2696450600887077E-2</v>
      </c>
      <c r="J330" s="8">
        <f t="shared" si="97"/>
        <v>1.727080093052355E-2</v>
      </c>
      <c r="K330" s="8">
        <f t="shared" si="98"/>
        <v>9.5640003472238708E-2</v>
      </c>
      <c r="L330" s="8">
        <f t="shared" si="99"/>
        <v>4.2478471462054829E-2</v>
      </c>
      <c r="M330" s="8">
        <f t="shared" si="100"/>
        <v>1.0831445772909192E-2</v>
      </c>
      <c r="N330" s="8">
        <f t="shared" si="101"/>
        <v>0.10205685321766128</v>
      </c>
      <c r="O330" s="8">
        <f t="shared" si="102"/>
        <v>0.13036365776129039</v>
      </c>
      <c r="P330" s="8">
        <f t="shared" si="103"/>
        <v>6.4483972709756471E-7</v>
      </c>
      <c r="Q330" s="8">
        <f t="shared" si="104"/>
        <v>5.1858768280967756E-2</v>
      </c>
      <c r="R330" s="8">
        <f t="shared" si="105"/>
        <v>1</v>
      </c>
      <c r="S330" s="8">
        <f t="shared" si="106"/>
        <v>0.57705067599967752</v>
      </c>
      <c r="T330" s="8">
        <f t="shared" si="107"/>
        <v>0.49818790016516129</v>
      </c>
      <c r="W330" s="7" t="s">
        <v>1633</v>
      </c>
      <c r="X330" s="7" t="s">
        <v>411</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1</v>
      </c>
      <c r="AO330" s="8">
        <v>0</v>
      </c>
      <c r="AP330" s="8">
        <v>0</v>
      </c>
      <c r="AS330" s="7">
        <v>333922</v>
      </c>
      <c r="AT330" s="7" t="s">
        <v>411</v>
      </c>
      <c r="AU330" s="8">
        <v>3.2615871214956453E-2</v>
      </c>
      <c r="AV330" s="8">
        <v>7.8996523854158052E-3</v>
      </c>
      <c r="AW330" s="8">
        <v>6.2352187592609659E-2</v>
      </c>
      <c r="AX330" s="8">
        <v>7.7696345453193552E-2</v>
      </c>
      <c r="AY330" s="8">
        <v>2.8050511902074193E-2</v>
      </c>
      <c r="AZ330" s="8">
        <v>0.14872317348319999</v>
      </c>
      <c r="BA330" s="8">
        <v>6.2696450600887077E-2</v>
      </c>
      <c r="BB330" s="8">
        <v>1.727080093052355E-2</v>
      </c>
      <c r="BC330" s="8">
        <v>9.5640003472238708E-2</v>
      </c>
      <c r="BD330" s="8">
        <v>4.2478471462054829E-2</v>
      </c>
      <c r="BE330" s="8">
        <v>1.0831445772909192E-2</v>
      </c>
      <c r="BF330" s="8">
        <v>0.10205685321766128</v>
      </c>
      <c r="BG330" s="8">
        <v>0.13036365776129039</v>
      </c>
      <c r="BH330" s="8">
        <v>6.4483972709756471E-7</v>
      </c>
      <c r="BI330" s="8">
        <v>5.1858768280967756E-2</v>
      </c>
      <c r="BJ330" s="8">
        <v>1.1028677111927421</v>
      </c>
      <c r="BK330" s="8">
        <v>0.57705067599967752</v>
      </c>
      <c r="BL330" s="8">
        <v>0.49818790016516129</v>
      </c>
    </row>
    <row r="331" spans="1:64" x14ac:dyDescent="0.3">
      <c r="A331" s="7">
        <v>333923</v>
      </c>
      <c r="B331" s="7" t="s">
        <v>412</v>
      </c>
      <c r="C331" s="8">
        <f t="shared" si="90"/>
        <v>1.6990194359501613E-2</v>
      </c>
      <c r="D331" s="8">
        <f t="shared" si="91"/>
        <v>4.5247042733983873E-3</v>
      </c>
      <c r="E331" s="8">
        <f t="shared" si="92"/>
        <v>3.1009544368004838E-2</v>
      </c>
      <c r="F331" s="8">
        <f t="shared" si="93"/>
        <v>3.117025432617742E-2</v>
      </c>
      <c r="G331" s="8">
        <f t="shared" si="94"/>
        <v>1.189280289953871E-2</v>
      </c>
      <c r="H331" s="8">
        <f t="shared" si="95"/>
        <v>5.9819793357758055E-2</v>
      </c>
      <c r="I331" s="8">
        <f t="shared" si="96"/>
        <v>3.3915902567564521E-2</v>
      </c>
      <c r="J331" s="8">
        <f t="shared" si="97"/>
        <v>1.0064012514270967E-2</v>
      </c>
      <c r="K331" s="8">
        <f t="shared" si="98"/>
        <v>5.0259184814580644E-2</v>
      </c>
      <c r="L331" s="8">
        <f t="shared" si="99"/>
        <v>2.2855679669962905E-2</v>
      </c>
      <c r="M331" s="8">
        <f t="shared" si="100"/>
        <v>6.3405774731032268E-3</v>
      </c>
      <c r="N331" s="8">
        <f t="shared" si="101"/>
        <v>5.0225126042903218E-2</v>
      </c>
      <c r="O331" s="8">
        <f t="shared" si="102"/>
        <v>5.8465898493822589E-2</v>
      </c>
      <c r="P331" s="8">
        <f t="shared" si="103"/>
        <v>3.1818706465096775E-7</v>
      </c>
      <c r="Q331" s="8">
        <f t="shared" si="104"/>
        <v>2.3495299750016133E-2</v>
      </c>
      <c r="R331" s="8">
        <f t="shared" si="105"/>
        <v>1</v>
      </c>
      <c r="S331" s="8">
        <f t="shared" si="106"/>
        <v>0.248044140906129</v>
      </c>
      <c r="T331" s="8">
        <f t="shared" si="107"/>
        <v>0.23940039021903226</v>
      </c>
      <c r="W331" s="7" t="s">
        <v>1634</v>
      </c>
      <c r="X331" s="7" t="s">
        <v>412</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1</v>
      </c>
      <c r="AO331" s="8">
        <v>0</v>
      </c>
      <c r="AP331" s="8">
        <v>0</v>
      </c>
      <c r="AS331" s="7">
        <v>333923</v>
      </c>
      <c r="AT331" s="7" t="s">
        <v>412</v>
      </c>
      <c r="AU331" s="8">
        <v>1.6990194359501613E-2</v>
      </c>
      <c r="AV331" s="8">
        <v>4.5247042733983873E-3</v>
      </c>
      <c r="AW331" s="8">
        <v>3.1009544368004838E-2</v>
      </c>
      <c r="AX331" s="8">
        <v>3.117025432617742E-2</v>
      </c>
      <c r="AY331" s="8">
        <v>1.189280289953871E-2</v>
      </c>
      <c r="AZ331" s="8">
        <v>5.9819793357758055E-2</v>
      </c>
      <c r="BA331" s="8">
        <v>3.3915902567564521E-2</v>
      </c>
      <c r="BB331" s="8">
        <v>1.0064012514270967E-2</v>
      </c>
      <c r="BC331" s="8">
        <v>5.0259184814580644E-2</v>
      </c>
      <c r="BD331" s="8">
        <v>2.2855679669962905E-2</v>
      </c>
      <c r="BE331" s="8">
        <v>6.3405774731032268E-3</v>
      </c>
      <c r="BF331" s="8">
        <v>5.0225126042903218E-2</v>
      </c>
      <c r="BG331" s="8">
        <v>5.8465898493822589E-2</v>
      </c>
      <c r="BH331" s="8">
        <v>3.1818706465096775E-7</v>
      </c>
      <c r="BI331" s="8">
        <v>2.3495299750016133E-2</v>
      </c>
      <c r="BJ331" s="8">
        <v>1.0525244430009679</v>
      </c>
      <c r="BK331" s="8">
        <v>0.248044140906129</v>
      </c>
      <c r="BL331" s="8">
        <v>0.23940039021903226</v>
      </c>
    </row>
    <row r="332" spans="1:64" x14ac:dyDescent="0.3">
      <c r="A332" s="7">
        <v>333924</v>
      </c>
      <c r="B332" s="7" t="s">
        <v>413</v>
      </c>
      <c r="C332" s="8">
        <f t="shared" si="90"/>
        <v>2.1008708996529034E-2</v>
      </c>
      <c r="D332" s="8">
        <f t="shared" si="91"/>
        <v>5.3470661081758061E-3</v>
      </c>
      <c r="E332" s="8">
        <f t="shared" si="92"/>
        <v>4.1352231706729033E-2</v>
      </c>
      <c r="F332" s="8">
        <f t="shared" si="93"/>
        <v>3.1598119474677423E-2</v>
      </c>
      <c r="G332" s="8">
        <f t="shared" si="94"/>
        <v>1.1105006074146773E-2</v>
      </c>
      <c r="H332" s="8">
        <f t="shared" si="95"/>
        <v>6.2280464733645159E-2</v>
      </c>
      <c r="I332" s="8">
        <f t="shared" si="96"/>
        <v>3.9066456985324204E-2</v>
      </c>
      <c r="J332" s="8">
        <f t="shared" si="97"/>
        <v>1.1423236986388228E-2</v>
      </c>
      <c r="K332" s="8">
        <f t="shared" si="98"/>
        <v>6.3758244150377424E-2</v>
      </c>
      <c r="L332" s="8">
        <f t="shared" si="99"/>
        <v>2.7511022553301612E-2</v>
      </c>
      <c r="M332" s="8">
        <f t="shared" si="100"/>
        <v>7.3607606078367749E-3</v>
      </c>
      <c r="N332" s="8">
        <f t="shared" si="101"/>
        <v>6.7037232636725799E-2</v>
      </c>
      <c r="O332" s="8">
        <f t="shared" si="102"/>
        <v>8.4645933213064517E-2</v>
      </c>
      <c r="P332" s="8">
        <f t="shared" si="103"/>
        <v>6.6612233583870977E-7</v>
      </c>
      <c r="Q332" s="8">
        <f t="shared" si="104"/>
        <v>3.4562776937000002E-2</v>
      </c>
      <c r="R332" s="8">
        <f t="shared" si="105"/>
        <v>1</v>
      </c>
      <c r="S332" s="8">
        <f t="shared" si="106"/>
        <v>0.31466100963709681</v>
      </c>
      <c r="T332" s="8">
        <f t="shared" si="107"/>
        <v>0.32392535747709678</v>
      </c>
      <c r="W332" s="7" t="s">
        <v>1635</v>
      </c>
      <c r="X332" s="7" t="s">
        <v>413</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1</v>
      </c>
      <c r="AO332" s="8">
        <v>0</v>
      </c>
      <c r="AP332" s="8">
        <v>0</v>
      </c>
      <c r="AS332" s="7">
        <v>333924</v>
      </c>
      <c r="AT332" s="7" t="s">
        <v>413</v>
      </c>
      <c r="AU332" s="8">
        <v>2.1008708996529034E-2</v>
      </c>
      <c r="AV332" s="8">
        <v>5.3470661081758061E-3</v>
      </c>
      <c r="AW332" s="8">
        <v>4.1352231706729033E-2</v>
      </c>
      <c r="AX332" s="8">
        <v>3.1598119474677423E-2</v>
      </c>
      <c r="AY332" s="8">
        <v>1.1105006074146773E-2</v>
      </c>
      <c r="AZ332" s="8">
        <v>6.2280464733645159E-2</v>
      </c>
      <c r="BA332" s="8">
        <v>3.9066456985324204E-2</v>
      </c>
      <c r="BB332" s="8">
        <v>1.1423236986388228E-2</v>
      </c>
      <c r="BC332" s="8">
        <v>6.3758244150377424E-2</v>
      </c>
      <c r="BD332" s="8">
        <v>2.7511022553301612E-2</v>
      </c>
      <c r="BE332" s="8">
        <v>7.3607606078367749E-3</v>
      </c>
      <c r="BF332" s="8">
        <v>6.7037232636725799E-2</v>
      </c>
      <c r="BG332" s="8">
        <v>8.4645933213064517E-2</v>
      </c>
      <c r="BH332" s="8">
        <v>6.6612233583870977E-7</v>
      </c>
      <c r="BI332" s="8">
        <v>3.4562776937000002E-2</v>
      </c>
      <c r="BJ332" s="8">
        <v>1.0677080068112903</v>
      </c>
      <c r="BK332" s="8">
        <v>0.31466100963709681</v>
      </c>
      <c r="BL332" s="8">
        <v>0.32392535747709678</v>
      </c>
    </row>
    <row r="333" spans="1:64" x14ac:dyDescent="0.3">
      <c r="A333" s="7">
        <v>333991</v>
      </c>
      <c r="B333" s="7" t="s">
        <v>414</v>
      </c>
      <c r="C333" s="8">
        <f t="shared" si="90"/>
        <v>8.3833115122500003E-3</v>
      </c>
      <c r="D333" s="8">
        <f t="shared" si="91"/>
        <v>2.4405275568670968E-3</v>
      </c>
      <c r="E333" s="8">
        <f t="shared" si="92"/>
        <v>2.3945721682822583E-2</v>
      </c>
      <c r="F333" s="8">
        <f t="shared" si="93"/>
        <v>1.9993742805148387E-2</v>
      </c>
      <c r="G333" s="8">
        <f t="shared" si="94"/>
        <v>7.4382260407741922E-3</v>
      </c>
      <c r="H333" s="8">
        <f t="shared" si="95"/>
        <v>5.234468996037097E-2</v>
      </c>
      <c r="I333" s="8">
        <f t="shared" si="96"/>
        <v>1.944416484685E-2</v>
      </c>
      <c r="J333" s="8">
        <f t="shared" si="97"/>
        <v>5.5543159862677409E-3</v>
      </c>
      <c r="K333" s="8">
        <f t="shared" si="98"/>
        <v>3.6309715771483862E-2</v>
      </c>
      <c r="L333" s="8">
        <f t="shared" si="99"/>
        <v>8.8197274821112913E-3</v>
      </c>
      <c r="M333" s="8">
        <f t="shared" si="100"/>
        <v>2.637055599930807E-3</v>
      </c>
      <c r="N333" s="8">
        <f t="shared" si="101"/>
        <v>3.1229425139838712E-2</v>
      </c>
      <c r="O333" s="8">
        <f t="shared" si="102"/>
        <v>5.0019039702193555E-2</v>
      </c>
      <c r="P333" s="8">
        <f t="shared" si="103"/>
        <v>1.797399677348387E-7</v>
      </c>
      <c r="Q333" s="8">
        <f t="shared" si="104"/>
        <v>1.475410309712903E-2</v>
      </c>
      <c r="R333" s="8">
        <f t="shared" si="105"/>
        <v>1</v>
      </c>
      <c r="S333" s="8">
        <f t="shared" si="106"/>
        <v>0.17655085235467741</v>
      </c>
      <c r="T333" s="8">
        <f t="shared" si="107"/>
        <v>0.15808239015322581</v>
      </c>
      <c r="W333" s="7" t="s">
        <v>1636</v>
      </c>
      <c r="X333" s="7" t="s">
        <v>414</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1</v>
      </c>
      <c r="AO333" s="8">
        <v>0</v>
      </c>
      <c r="AP333" s="8">
        <v>0</v>
      </c>
      <c r="AS333" s="7">
        <v>333991</v>
      </c>
      <c r="AT333" s="7" t="s">
        <v>414</v>
      </c>
      <c r="AU333" s="8">
        <v>8.3833115122500003E-3</v>
      </c>
      <c r="AV333" s="8">
        <v>2.4405275568670968E-3</v>
      </c>
      <c r="AW333" s="8">
        <v>2.3945721682822583E-2</v>
      </c>
      <c r="AX333" s="8">
        <v>1.9993742805148387E-2</v>
      </c>
      <c r="AY333" s="8">
        <v>7.4382260407741922E-3</v>
      </c>
      <c r="AZ333" s="8">
        <v>5.234468996037097E-2</v>
      </c>
      <c r="BA333" s="8">
        <v>1.944416484685E-2</v>
      </c>
      <c r="BB333" s="8">
        <v>5.5543159862677409E-3</v>
      </c>
      <c r="BC333" s="8">
        <v>3.6309715771483862E-2</v>
      </c>
      <c r="BD333" s="8">
        <v>8.8197274821112913E-3</v>
      </c>
      <c r="BE333" s="8">
        <v>2.637055599930807E-3</v>
      </c>
      <c r="BF333" s="8">
        <v>3.1229425139838712E-2</v>
      </c>
      <c r="BG333" s="8">
        <v>5.0019039702193555E-2</v>
      </c>
      <c r="BH333" s="8">
        <v>1.797399677348387E-7</v>
      </c>
      <c r="BI333" s="8">
        <v>1.475410309712903E-2</v>
      </c>
      <c r="BJ333" s="8">
        <v>1.0347695607520968</v>
      </c>
      <c r="BK333" s="8">
        <v>0.17655085235467741</v>
      </c>
      <c r="BL333" s="8">
        <v>0.15808239015322581</v>
      </c>
    </row>
    <row r="334" spans="1:64" x14ac:dyDescent="0.3">
      <c r="A334" s="7">
        <v>333992</v>
      </c>
      <c r="B334" s="7" t="s">
        <v>415</v>
      </c>
      <c r="C334" s="8">
        <f t="shared" si="90"/>
        <v>1.5438887934383872E-2</v>
      </c>
      <c r="D334" s="8">
        <f t="shared" si="91"/>
        <v>3.9645130726308061E-3</v>
      </c>
      <c r="E334" s="8">
        <f t="shared" si="92"/>
        <v>2.5746043658885481E-2</v>
      </c>
      <c r="F334" s="8">
        <f t="shared" si="93"/>
        <v>1.9088903280967746E-2</v>
      </c>
      <c r="G334" s="8">
        <f t="shared" si="94"/>
        <v>6.6755226490032259E-3</v>
      </c>
      <c r="H334" s="8">
        <f t="shared" si="95"/>
        <v>3.2556429354822579E-2</v>
      </c>
      <c r="I334" s="8">
        <f t="shared" si="96"/>
        <v>2.281029371189839E-2</v>
      </c>
      <c r="J334" s="8">
        <f t="shared" si="97"/>
        <v>6.4883097337411289E-3</v>
      </c>
      <c r="K334" s="8">
        <f t="shared" si="98"/>
        <v>3.199932161971774E-2</v>
      </c>
      <c r="L334" s="8">
        <f t="shared" si="99"/>
        <v>1.9463606332179032E-2</v>
      </c>
      <c r="M334" s="8">
        <f t="shared" si="100"/>
        <v>5.202838390282097E-3</v>
      </c>
      <c r="N334" s="8">
        <f t="shared" si="101"/>
        <v>3.8661889071564516E-2</v>
      </c>
      <c r="O334" s="8">
        <f t="shared" si="102"/>
        <v>4.8652239567806448E-2</v>
      </c>
      <c r="P334" s="8">
        <f t="shared" si="103"/>
        <v>3.6534419429580654E-7</v>
      </c>
      <c r="Q334" s="8">
        <f t="shared" si="104"/>
        <v>2.4543776076241933E-2</v>
      </c>
      <c r="R334" s="8">
        <f t="shared" si="105"/>
        <v>1</v>
      </c>
      <c r="S334" s="8">
        <f t="shared" si="106"/>
        <v>0.17122408109129036</v>
      </c>
      <c r="T334" s="8">
        <f t="shared" si="107"/>
        <v>0.17420115087161289</v>
      </c>
      <c r="W334" s="7" t="s">
        <v>1637</v>
      </c>
      <c r="X334" s="7" t="s">
        <v>415</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1</v>
      </c>
      <c r="AO334" s="8">
        <v>0</v>
      </c>
      <c r="AP334" s="8">
        <v>0</v>
      </c>
      <c r="AS334" s="7">
        <v>333992</v>
      </c>
      <c r="AT334" s="7" t="s">
        <v>415</v>
      </c>
      <c r="AU334" s="8">
        <v>1.5438887934383872E-2</v>
      </c>
      <c r="AV334" s="8">
        <v>3.9645130726308061E-3</v>
      </c>
      <c r="AW334" s="8">
        <v>2.5746043658885481E-2</v>
      </c>
      <c r="AX334" s="8">
        <v>1.9088903280967746E-2</v>
      </c>
      <c r="AY334" s="8">
        <v>6.6755226490032259E-3</v>
      </c>
      <c r="AZ334" s="8">
        <v>3.2556429354822579E-2</v>
      </c>
      <c r="BA334" s="8">
        <v>2.281029371189839E-2</v>
      </c>
      <c r="BB334" s="8">
        <v>6.4883097337411289E-3</v>
      </c>
      <c r="BC334" s="8">
        <v>3.199932161971774E-2</v>
      </c>
      <c r="BD334" s="8">
        <v>1.9463606332179032E-2</v>
      </c>
      <c r="BE334" s="8">
        <v>5.202838390282097E-3</v>
      </c>
      <c r="BF334" s="8">
        <v>3.8661889071564516E-2</v>
      </c>
      <c r="BG334" s="8">
        <v>4.8652239567806448E-2</v>
      </c>
      <c r="BH334" s="8">
        <v>3.6534419429580654E-7</v>
      </c>
      <c r="BI334" s="8">
        <v>2.4543776076241933E-2</v>
      </c>
      <c r="BJ334" s="8">
        <v>1.0451494446659675</v>
      </c>
      <c r="BK334" s="8">
        <v>0.17122408109129036</v>
      </c>
      <c r="BL334" s="8">
        <v>0.17420115087161289</v>
      </c>
    </row>
    <row r="335" spans="1:64" x14ac:dyDescent="0.3">
      <c r="A335" s="7">
        <v>333993</v>
      </c>
      <c r="B335" s="7" t="s">
        <v>416</v>
      </c>
      <c r="C335" s="8">
        <f t="shared" si="90"/>
        <v>4.1236938657132266E-2</v>
      </c>
      <c r="D335" s="8">
        <f t="shared" si="91"/>
        <v>1.0861556409430808E-2</v>
      </c>
      <c r="E335" s="8">
        <f t="shared" si="92"/>
        <v>7.0108810203870969E-2</v>
      </c>
      <c r="F335" s="8">
        <f t="shared" si="93"/>
        <v>5.9855712955143539E-2</v>
      </c>
      <c r="G335" s="8">
        <f t="shared" si="94"/>
        <v>2.0154030323312908E-2</v>
      </c>
      <c r="H335" s="8">
        <f t="shared" si="95"/>
        <v>0.10421110775026937</v>
      </c>
      <c r="I335" s="8">
        <f t="shared" si="96"/>
        <v>5.9465445126435493E-2</v>
      </c>
      <c r="J335" s="8">
        <f t="shared" si="97"/>
        <v>1.4642762071641778E-2</v>
      </c>
      <c r="K335" s="8">
        <f t="shared" si="98"/>
        <v>7.2694113726074178E-2</v>
      </c>
      <c r="L335" s="8">
        <f t="shared" si="99"/>
        <v>4.9769726063164502E-2</v>
      </c>
      <c r="M335" s="8">
        <f t="shared" si="100"/>
        <v>1.2926211251082578E-2</v>
      </c>
      <c r="N335" s="8">
        <f t="shared" si="101"/>
        <v>9.6022238752306449E-2</v>
      </c>
      <c r="O335" s="8">
        <f t="shared" si="102"/>
        <v>0.15151332905612908</v>
      </c>
      <c r="P335" s="8">
        <f t="shared" si="103"/>
        <v>1.1217426856822583E-6</v>
      </c>
      <c r="Q335" s="8">
        <f t="shared" si="104"/>
        <v>8.5085967638064489E-2</v>
      </c>
      <c r="R335" s="8">
        <f t="shared" si="105"/>
        <v>1</v>
      </c>
      <c r="S335" s="8">
        <f t="shared" si="106"/>
        <v>0.50680149618983872</v>
      </c>
      <c r="T335" s="8">
        <f t="shared" si="107"/>
        <v>0.46938296608548391</v>
      </c>
      <c r="W335" s="7" t="s">
        <v>1638</v>
      </c>
      <c r="X335" s="7" t="s">
        <v>416</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1</v>
      </c>
      <c r="AO335" s="8">
        <v>0</v>
      </c>
      <c r="AP335" s="8">
        <v>0</v>
      </c>
      <c r="AS335" s="7">
        <v>333993</v>
      </c>
      <c r="AT335" s="7" t="s">
        <v>416</v>
      </c>
      <c r="AU335" s="8">
        <v>4.1236938657132266E-2</v>
      </c>
      <c r="AV335" s="8">
        <v>1.0861556409430808E-2</v>
      </c>
      <c r="AW335" s="8">
        <v>7.0108810203870969E-2</v>
      </c>
      <c r="AX335" s="8">
        <v>5.9855712955143539E-2</v>
      </c>
      <c r="AY335" s="8">
        <v>2.0154030323312908E-2</v>
      </c>
      <c r="AZ335" s="8">
        <v>0.10421110775026937</v>
      </c>
      <c r="BA335" s="8">
        <v>5.9465445126435493E-2</v>
      </c>
      <c r="BB335" s="8">
        <v>1.4642762071641778E-2</v>
      </c>
      <c r="BC335" s="8">
        <v>7.2694113726074178E-2</v>
      </c>
      <c r="BD335" s="8">
        <v>4.9769726063164502E-2</v>
      </c>
      <c r="BE335" s="8">
        <v>1.2926211251082578E-2</v>
      </c>
      <c r="BF335" s="8">
        <v>9.6022238752306449E-2</v>
      </c>
      <c r="BG335" s="8">
        <v>0.15151332905612908</v>
      </c>
      <c r="BH335" s="8">
        <v>1.1217426856822583E-6</v>
      </c>
      <c r="BI335" s="8">
        <v>8.5085967638064489E-2</v>
      </c>
      <c r="BJ335" s="8">
        <v>1.1222073052701613</v>
      </c>
      <c r="BK335" s="8">
        <v>0.50680149618983872</v>
      </c>
      <c r="BL335" s="8">
        <v>0.46938296608548391</v>
      </c>
    </row>
    <row r="336" spans="1:64" x14ac:dyDescent="0.3">
      <c r="A336" s="7">
        <v>333994</v>
      </c>
      <c r="B336" s="7" t="s">
        <v>417</v>
      </c>
      <c r="C336" s="8">
        <f t="shared" si="90"/>
        <v>1.8581835350580646E-2</v>
      </c>
      <c r="D336" s="8">
        <f t="shared" si="91"/>
        <v>5.2040114247548386E-3</v>
      </c>
      <c r="E336" s="8">
        <f t="shared" si="92"/>
        <v>3.4270974848500002E-2</v>
      </c>
      <c r="F336" s="8">
        <f t="shared" si="93"/>
        <v>2.3800435831958063E-2</v>
      </c>
      <c r="G336" s="8">
        <f t="shared" si="94"/>
        <v>8.7980705171725789E-3</v>
      </c>
      <c r="H336" s="8">
        <f t="shared" si="95"/>
        <v>5.3823842495000003E-2</v>
      </c>
      <c r="I336" s="8">
        <f t="shared" si="96"/>
        <v>2.1301123012188707E-2</v>
      </c>
      <c r="J336" s="8">
        <f t="shared" si="97"/>
        <v>5.7666916048467742E-3</v>
      </c>
      <c r="K336" s="8">
        <f t="shared" si="98"/>
        <v>3.2805870863887102E-2</v>
      </c>
      <c r="L336" s="8">
        <f t="shared" si="99"/>
        <v>2.0583059726146775E-2</v>
      </c>
      <c r="M336" s="8">
        <f t="shared" si="100"/>
        <v>5.8391251335258073E-3</v>
      </c>
      <c r="N336" s="8">
        <f t="shared" si="101"/>
        <v>4.3615201913080645E-2</v>
      </c>
      <c r="O336" s="8">
        <f t="shared" si="102"/>
        <v>6.3097201967225805E-2</v>
      </c>
      <c r="P336" s="8">
        <f t="shared" si="103"/>
        <v>4.9727904070274181E-7</v>
      </c>
      <c r="Q336" s="8">
        <f t="shared" si="104"/>
        <v>4.0656381353806455E-2</v>
      </c>
      <c r="R336" s="8">
        <f t="shared" si="105"/>
        <v>1</v>
      </c>
      <c r="S336" s="8">
        <f t="shared" si="106"/>
        <v>0.21545460690887097</v>
      </c>
      <c r="T336" s="8">
        <f t="shared" si="107"/>
        <v>0.18890594354548382</v>
      </c>
      <c r="W336" s="7" t="s">
        <v>1639</v>
      </c>
      <c r="X336" s="7" t="s">
        <v>417</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1</v>
      </c>
      <c r="AO336" s="8">
        <v>0</v>
      </c>
      <c r="AP336" s="8">
        <v>0</v>
      </c>
      <c r="AS336" s="7">
        <v>333994</v>
      </c>
      <c r="AT336" s="7" t="s">
        <v>417</v>
      </c>
      <c r="AU336" s="8">
        <v>1.8581835350580646E-2</v>
      </c>
      <c r="AV336" s="8">
        <v>5.2040114247548386E-3</v>
      </c>
      <c r="AW336" s="8">
        <v>3.4270974848500002E-2</v>
      </c>
      <c r="AX336" s="8">
        <v>2.3800435831958063E-2</v>
      </c>
      <c r="AY336" s="8">
        <v>8.7980705171725789E-3</v>
      </c>
      <c r="AZ336" s="8">
        <v>5.3823842495000003E-2</v>
      </c>
      <c r="BA336" s="8">
        <v>2.1301123012188707E-2</v>
      </c>
      <c r="BB336" s="8">
        <v>5.7666916048467742E-3</v>
      </c>
      <c r="BC336" s="8">
        <v>3.2805870863887102E-2</v>
      </c>
      <c r="BD336" s="8">
        <v>2.0583059726146775E-2</v>
      </c>
      <c r="BE336" s="8">
        <v>5.8391251335258073E-3</v>
      </c>
      <c r="BF336" s="8">
        <v>4.3615201913080645E-2</v>
      </c>
      <c r="BG336" s="8">
        <v>6.3097201967225805E-2</v>
      </c>
      <c r="BH336" s="8">
        <v>4.9727904070274181E-7</v>
      </c>
      <c r="BI336" s="8">
        <v>4.0656381353806455E-2</v>
      </c>
      <c r="BJ336" s="8">
        <v>1.058056821623871</v>
      </c>
      <c r="BK336" s="8">
        <v>0.21545460690887097</v>
      </c>
      <c r="BL336" s="8">
        <v>0.18890594354548382</v>
      </c>
    </row>
    <row r="337" spans="1:64" x14ac:dyDescent="0.3">
      <c r="A337" s="7">
        <v>333995</v>
      </c>
      <c r="B337" s="7" t="s">
        <v>418</v>
      </c>
      <c r="C337" s="8">
        <f t="shared" si="90"/>
        <v>1.4159226158941935E-2</v>
      </c>
      <c r="D337" s="8">
        <f t="shared" si="91"/>
        <v>3.7856616306322583E-3</v>
      </c>
      <c r="E337" s="8">
        <f t="shared" si="92"/>
        <v>2.710762581204839E-2</v>
      </c>
      <c r="F337" s="8">
        <f t="shared" si="93"/>
        <v>1.9445236390695161E-2</v>
      </c>
      <c r="G337" s="8">
        <f t="shared" si="94"/>
        <v>7.3981317172919347E-3</v>
      </c>
      <c r="H337" s="8">
        <f t="shared" si="95"/>
        <v>3.9996064316370969E-2</v>
      </c>
      <c r="I337" s="8">
        <f t="shared" si="96"/>
        <v>1.6775395025712903E-2</v>
      </c>
      <c r="J337" s="8">
        <f t="shared" si="97"/>
        <v>4.8392526933596766E-3</v>
      </c>
      <c r="K337" s="8">
        <f t="shared" si="98"/>
        <v>2.7611262514129032E-2</v>
      </c>
      <c r="L337" s="8">
        <f t="shared" si="99"/>
        <v>1.7441958809150001E-2</v>
      </c>
      <c r="M337" s="8">
        <f t="shared" si="100"/>
        <v>4.6706630501629027E-3</v>
      </c>
      <c r="N337" s="8">
        <f t="shared" si="101"/>
        <v>3.7984864369145159E-2</v>
      </c>
      <c r="O337" s="8">
        <f t="shared" si="102"/>
        <v>5.1244841521774186E-2</v>
      </c>
      <c r="P337" s="8">
        <f t="shared" si="103"/>
        <v>3.9105733345709685E-7</v>
      </c>
      <c r="Q337" s="8">
        <f t="shared" si="104"/>
        <v>3.1220241964258065E-2</v>
      </c>
      <c r="R337" s="8">
        <f t="shared" si="105"/>
        <v>1</v>
      </c>
      <c r="S337" s="8">
        <f t="shared" si="106"/>
        <v>0.17974265823080646</v>
      </c>
      <c r="T337" s="8">
        <f t="shared" si="107"/>
        <v>0.16212913603967744</v>
      </c>
      <c r="W337" s="7" t="s">
        <v>1640</v>
      </c>
      <c r="X337" s="7" t="s">
        <v>418</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1</v>
      </c>
      <c r="AO337" s="8">
        <v>0</v>
      </c>
      <c r="AP337" s="8">
        <v>0</v>
      </c>
      <c r="AS337" s="7">
        <v>333995</v>
      </c>
      <c r="AT337" s="7" t="s">
        <v>418</v>
      </c>
      <c r="AU337" s="8">
        <v>1.4159226158941935E-2</v>
      </c>
      <c r="AV337" s="8">
        <v>3.7856616306322583E-3</v>
      </c>
      <c r="AW337" s="8">
        <v>2.710762581204839E-2</v>
      </c>
      <c r="AX337" s="8">
        <v>1.9445236390695161E-2</v>
      </c>
      <c r="AY337" s="8">
        <v>7.3981317172919347E-3</v>
      </c>
      <c r="AZ337" s="8">
        <v>3.9996064316370969E-2</v>
      </c>
      <c r="BA337" s="8">
        <v>1.6775395025712903E-2</v>
      </c>
      <c r="BB337" s="8">
        <v>4.8392526933596766E-3</v>
      </c>
      <c r="BC337" s="8">
        <v>2.7611262514129032E-2</v>
      </c>
      <c r="BD337" s="8">
        <v>1.7441958809150001E-2</v>
      </c>
      <c r="BE337" s="8">
        <v>4.6706630501629027E-3</v>
      </c>
      <c r="BF337" s="8">
        <v>3.7984864369145159E-2</v>
      </c>
      <c r="BG337" s="8">
        <v>5.1244841521774186E-2</v>
      </c>
      <c r="BH337" s="8">
        <v>3.9105733345709685E-7</v>
      </c>
      <c r="BI337" s="8">
        <v>3.1220241964258065E-2</v>
      </c>
      <c r="BJ337" s="8">
        <v>1.0450525136017741</v>
      </c>
      <c r="BK337" s="8">
        <v>0.17974265823080646</v>
      </c>
      <c r="BL337" s="8">
        <v>0.16212913603967744</v>
      </c>
    </row>
    <row r="338" spans="1:64" x14ac:dyDescent="0.3">
      <c r="A338" s="7">
        <v>333996</v>
      </c>
      <c r="B338" s="7" t="s">
        <v>419</v>
      </c>
      <c r="C338" s="8">
        <f t="shared" si="90"/>
        <v>1.4004052107391935E-2</v>
      </c>
      <c r="D338" s="8">
        <f t="shared" si="91"/>
        <v>3.4414236729645165E-3</v>
      </c>
      <c r="E338" s="8">
        <f t="shared" si="92"/>
        <v>2.3853492459729033E-2</v>
      </c>
      <c r="F338" s="8">
        <f t="shared" si="93"/>
        <v>2.0213703385504839E-2</v>
      </c>
      <c r="G338" s="8">
        <f t="shared" si="94"/>
        <v>6.9149933418064524E-3</v>
      </c>
      <c r="H338" s="8">
        <f t="shared" si="95"/>
        <v>4.1399595780193553E-2</v>
      </c>
      <c r="I338" s="8">
        <f t="shared" si="96"/>
        <v>1.585149090052581E-2</v>
      </c>
      <c r="J338" s="8">
        <f t="shared" si="97"/>
        <v>4.3241110319682261E-3</v>
      </c>
      <c r="K338" s="8">
        <f t="shared" si="98"/>
        <v>2.5123939430053227E-2</v>
      </c>
      <c r="L338" s="8">
        <f t="shared" si="99"/>
        <v>1.6601087105759679E-2</v>
      </c>
      <c r="M338" s="8">
        <f t="shared" si="100"/>
        <v>4.1955338443282258E-3</v>
      </c>
      <c r="N338" s="8">
        <f t="shared" si="101"/>
        <v>3.2929650092951616E-2</v>
      </c>
      <c r="O338" s="8">
        <f t="shared" si="102"/>
        <v>5.1427495370322582E-2</v>
      </c>
      <c r="P338" s="8">
        <f t="shared" si="103"/>
        <v>3.3993371067709682E-7</v>
      </c>
      <c r="Q338" s="8">
        <f t="shared" si="104"/>
        <v>3.1309759896145165E-2</v>
      </c>
      <c r="R338" s="8">
        <f t="shared" si="105"/>
        <v>1</v>
      </c>
      <c r="S338" s="8">
        <f t="shared" si="106"/>
        <v>0.18143151831387097</v>
      </c>
      <c r="T338" s="8">
        <f t="shared" si="107"/>
        <v>0.15820276716903228</v>
      </c>
      <c r="W338" s="7" t="s">
        <v>1641</v>
      </c>
      <c r="X338" s="7" t="s">
        <v>419</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1</v>
      </c>
      <c r="AO338" s="8">
        <v>0</v>
      </c>
      <c r="AP338" s="8">
        <v>0</v>
      </c>
      <c r="AS338" s="7">
        <v>333996</v>
      </c>
      <c r="AT338" s="7" t="s">
        <v>419</v>
      </c>
      <c r="AU338" s="8">
        <v>1.4004052107391935E-2</v>
      </c>
      <c r="AV338" s="8">
        <v>3.4414236729645165E-3</v>
      </c>
      <c r="AW338" s="8">
        <v>2.3853492459729033E-2</v>
      </c>
      <c r="AX338" s="8">
        <v>2.0213703385504839E-2</v>
      </c>
      <c r="AY338" s="8">
        <v>6.9149933418064524E-3</v>
      </c>
      <c r="AZ338" s="8">
        <v>4.1399595780193553E-2</v>
      </c>
      <c r="BA338" s="8">
        <v>1.585149090052581E-2</v>
      </c>
      <c r="BB338" s="8">
        <v>4.3241110319682261E-3</v>
      </c>
      <c r="BC338" s="8">
        <v>2.5123939430053227E-2</v>
      </c>
      <c r="BD338" s="8">
        <v>1.6601087105759679E-2</v>
      </c>
      <c r="BE338" s="8">
        <v>4.1955338443282258E-3</v>
      </c>
      <c r="BF338" s="8">
        <v>3.2929650092951616E-2</v>
      </c>
      <c r="BG338" s="8">
        <v>5.1427495370322582E-2</v>
      </c>
      <c r="BH338" s="8">
        <v>3.3993371067709682E-7</v>
      </c>
      <c r="BI338" s="8">
        <v>3.1309759896145165E-2</v>
      </c>
      <c r="BJ338" s="8">
        <v>1.04129896824</v>
      </c>
      <c r="BK338" s="8">
        <v>0.18143151831387097</v>
      </c>
      <c r="BL338" s="8">
        <v>0.15820276716903228</v>
      </c>
    </row>
    <row r="339" spans="1:64" x14ac:dyDescent="0.3">
      <c r="A339" s="7">
        <v>333998</v>
      </c>
      <c r="B339" s="7" t="s">
        <v>420</v>
      </c>
      <c r="C339" s="8">
        <f t="shared" si="90"/>
        <v>5.0568712822199997E-2</v>
      </c>
      <c r="D339" s="8">
        <f t="shared" si="91"/>
        <v>5.3460035279099998E-3</v>
      </c>
      <c r="E339" s="8">
        <f t="shared" si="92"/>
        <v>8.0054350107100006E-2</v>
      </c>
      <c r="F339" s="8">
        <f t="shared" si="93"/>
        <v>7.9706613351500005E-2</v>
      </c>
      <c r="G339" s="8">
        <f t="shared" si="94"/>
        <v>1.07065430393E-2</v>
      </c>
      <c r="H339" s="8">
        <f t="shared" si="95"/>
        <v>6.9715193130899994E-2</v>
      </c>
      <c r="I339" s="8">
        <f t="shared" si="96"/>
        <v>7.0666169454800004E-2</v>
      </c>
      <c r="J339" s="8">
        <f t="shared" si="97"/>
        <v>7.7671273208499998E-3</v>
      </c>
      <c r="K339" s="8">
        <f t="shared" si="98"/>
        <v>4.9598830255899999E-2</v>
      </c>
      <c r="L339" s="8">
        <f t="shared" si="99"/>
        <v>6.2963589903600001E-2</v>
      </c>
      <c r="M339" s="8">
        <f t="shared" si="100"/>
        <v>6.7041396253100004E-3</v>
      </c>
      <c r="N339" s="8">
        <f t="shared" si="101"/>
        <v>0.13841473996000001</v>
      </c>
      <c r="O339" s="8">
        <f t="shared" si="102"/>
        <v>0.43298771228400001</v>
      </c>
      <c r="P339" s="8">
        <f t="shared" si="103"/>
        <v>3.7930629442000001E-6</v>
      </c>
      <c r="Q339" s="8">
        <f t="shared" si="104"/>
        <v>0.21676300857700001</v>
      </c>
      <c r="R339" s="8">
        <f t="shared" si="105"/>
        <v>1.13596906646</v>
      </c>
      <c r="S339" s="8">
        <f t="shared" si="106"/>
        <v>1.1601283495200001</v>
      </c>
      <c r="T339" s="8">
        <f t="shared" si="107"/>
        <v>1.12803212703</v>
      </c>
      <c r="W339" s="7" t="s">
        <v>1642</v>
      </c>
      <c r="X339" s="7" t="s">
        <v>420</v>
      </c>
      <c r="Y339" s="8">
        <v>5.0568712822199997E-2</v>
      </c>
      <c r="Z339" s="8">
        <v>5.3460035279099998E-3</v>
      </c>
      <c r="AA339" s="8">
        <v>8.0054350107100006E-2</v>
      </c>
      <c r="AB339" s="8">
        <v>7.9706613351500005E-2</v>
      </c>
      <c r="AC339" s="8">
        <v>1.07065430393E-2</v>
      </c>
      <c r="AD339" s="8">
        <v>6.9715193130899994E-2</v>
      </c>
      <c r="AE339" s="8">
        <v>7.0666169454800004E-2</v>
      </c>
      <c r="AF339" s="8">
        <v>7.7671273208499998E-3</v>
      </c>
      <c r="AG339" s="8">
        <v>4.9598830255899999E-2</v>
      </c>
      <c r="AH339" s="8">
        <v>6.2963589903600001E-2</v>
      </c>
      <c r="AI339" s="8">
        <v>6.7041396253100004E-3</v>
      </c>
      <c r="AJ339" s="8">
        <v>0.13841473996000001</v>
      </c>
      <c r="AK339" s="8">
        <v>0.43298771228400001</v>
      </c>
      <c r="AL339" s="8">
        <v>3.7930629442000001E-6</v>
      </c>
      <c r="AM339" s="8">
        <v>0.21676300857700001</v>
      </c>
      <c r="AN339" s="8">
        <v>1.13596906646</v>
      </c>
      <c r="AO339" s="8">
        <v>1.1601283495200001</v>
      </c>
      <c r="AP339" s="8">
        <v>1.12803212703</v>
      </c>
      <c r="AS339" s="7">
        <v>333998</v>
      </c>
      <c r="AT339" s="7" t="s">
        <v>420</v>
      </c>
      <c r="AU339" s="8">
        <v>6.8103969349003229E-2</v>
      </c>
      <c r="AV339" s="8">
        <v>1.4414322834977416E-2</v>
      </c>
      <c r="AW339" s="8">
        <v>0.13007823397975321</v>
      </c>
      <c r="AX339" s="8">
        <v>0.11320385894673386</v>
      </c>
      <c r="AY339" s="8">
        <v>3.3048343448736452E-2</v>
      </c>
      <c r="AZ339" s="8">
        <v>0.19790591188045811</v>
      </c>
      <c r="BA339" s="8">
        <v>0.10454509273252741</v>
      </c>
      <c r="BB339" s="8">
        <v>2.3256873309094997E-2</v>
      </c>
      <c r="BC339" s="8">
        <v>0.14682087062564514</v>
      </c>
      <c r="BD339" s="8">
        <v>8.7256675076232249E-2</v>
      </c>
      <c r="BE339" s="8">
        <v>1.8548312869455158E-2</v>
      </c>
      <c r="BF339" s="8">
        <v>0.1999075247982742</v>
      </c>
      <c r="BG339" s="8">
        <v>0.34219996615993525</v>
      </c>
      <c r="BH339" s="8">
        <v>3.5460422970098074E-6</v>
      </c>
      <c r="BI339" s="8">
        <v>0.17131270032698395</v>
      </c>
      <c r="BJ339" s="8">
        <v>1.212596526163549</v>
      </c>
      <c r="BK339" s="8">
        <v>1.134480694921129</v>
      </c>
      <c r="BL339" s="8">
        <v>1.0649454173124189</v>
      </c>
    </row>
    <row r="340" spans="1:64" x14ac:dyDescent="0.3">
      <c r="A340" s="7">
        <v>334111</v>
      </c>
      <c r="B340" s="7" t="s">
        <v>421</v>
      </c>
      <c r="C340" s="8">
        <f t="shared" si="90"/>
        <v>2.9346054473219363E-3</v>
      </c>
      <c r="D340" s="8">
        <f t="shared" si="91"/>
        <v>9.4928666764419365E-4</v>
      </c>
      <c r="E340" s="8">
        <f t="shared" si="92"/>
        <v>8.5691914308354836E-2</v>
      </c>
      <c r="F340" s="8">
        <f t="shared" si="93"/>
        <v>2.1741502396461611E-3</v>
      </c>
      <c r="G340" s="8">
        <f t="shared" si="94"/>
        <v>7.7131057642303223E-4</v>
      </c>
      <c r="H340" s="8">
        <f t="shared" si="95"/>
        <v>6.9412027228996767E-2</v>
      </c>
      <c r="I340" s="8">
        <f t="shared" si="96"/>
        <v>1.3157936133109678E-3</v>
      </c>
      <c r="J340" s="8">
        <f t="shared" si="97"/>
        <v>3.6918325972399999E-4</v>
      </c>
      <c r="K340" s="8">
        <f t="shared" si="98"/>
        <v>3.2829021065529033E-2</v>
      </c>
      <c r="L340" s="8">
        <f t="shared" si="99"/>
        <v>1.7119495686880647E-3</v>
      </c>
      <c r="M340" s="8">
        <f t="shared" si="100"/>
        <v>5.531986361134838E-4</v>
      </c>
      <c r="N340" s="8">
        <f t="shared" si="101"/>
        <v>5.2633741690524205E-2</v>
      </c>
      <c r="O340" s="8">
        <f t="shared" si="102"/>
        <v>0.26566676350982266</v>
      </c>
      <c r="P340" s="8">
        <f t="shared" si="103"/>
        <v>4.6640539074724196E-6</v>
      </c>
      <c r="Q340" s="8">
        <f t="shared" si="104"/>
        <v>0.25152698874712898</v>
      </c>
      <c r="R340" s="8">
        <f t="shared" si="105"/>
        <v>1</v>
      </c>
      <c r="S340" s="8">
        <f t="shared" si="106"/>
        <v>0.34655103643193547</v>
      </c>
      <c r="T340" s="8">
        <f t="shared" si="107"/>
        <v>0.30870754632580644</v>
      </c>
      <c r="W340" s="7" t="s">
        <v>1643</v>
      </c>
      <c r="X340" s="7" t="s">
        <v>421</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1</v>
      </c>
      <c r="AO340" s="8">
        <v>0</v>
      </c>
      <c r="AP340" s="8">
        <v>0</v>
      </c>
      <c r="AS340" s="7">
        <v>334111</v>
      </c>
      <c r="AT340" s="7" t="s">
        <v>421</v>
      </c>
      <c r="AU340" s="8">
        <v>2.9346054473219363E-3</v>
      </c>
      <c r="AV340" s="8">
        <v>9.4928666764419365E-4</v>
      </c>
      <c r="AW340" s="8">
        <v>8.5691914308354836E-2</v>
      </c>
      <c r="AX340" s="8">
        <v>2.1741502396461611E-3</v>
      </c>
      <c r="AY340" s="8">
        <v>7.7131057642303223E-4</v>
      </c>
      <c r="AZ340" s="8">
        <v>6.9412027228996767E-2</v>
      </c>
      <c r="BA340" s="8">
        <v>1.3157936133109678E-3</v>
      </c>
      <c r="BB340" s="8">
        <v>3.6918325972399999E-4</v>
      </c>
      <c r="BC340" s="8">
        <v>3.2829021065529033E-2</v>
      </c>
      <c r="BD340" s="8">
        <v>1.7119495686880647E-3</v>
      </c>
      <c r="BE340" s="8">
        <v>5.531986361134838E-4</v>
      </c>
      <c r="BF340" s="8">
        <v>5.2633741690524205E-2</v>
      </c>
      <c r="BG340" s="8">
        <v>0.26566676350982266</v>
      </c>
      <c r="BH340" s="8">
        <v>4.6640539074724196E-6</v>
      </c>
      <c r="BI340" s="8">
        <v>0.25152698874712898</v>
      </c>
      <c r="BJ340" s="8">
        <v>1.0895758064233871</v>
      </c>
      <c r="BK340" s="8">
        <v>0.34655103643193547</v>
      </c>
      <c r="BL340" s="8">
        <v>0.30870754632580644</v>
      </c>
    </row>
    <row r="341" spans="1:64" x14ac:dyDescent="0.3">
      <c r="A341" s="7">
        <v>334112</v>
      </c>
      <c r="B341" s="7" t="s">
        <v>422</v>
      </c>
      <c r="C341" s="8">
        <f t="shared" si="90"/>
        <v>1.4931092243487097E-2</v>
      </c>
      <c r="D341" s="8">
        <f t="shared" si="91"/>
        <v>4.3085973667982263E-3</v>
      </c>
      <c r="E341" s="8">
        <f t="shared" si="92"/>
        <v>4.5249736149338714E-2</v>
      </c>
      <c r="F341" s="8">
        <f t="shared" si="93"/>
        <v>2.1343533876319355E-2</v>
      </c>
      <c r="G341" s="8">
        <f t="shared" si="94"/>
        <v>6.3312290242741927E-3</v>
      </c>
      <c r="H341" s="8">
        <f t="shared" si="95"/>
        <v>6.2189966339564515E-2</v>
      </c>
      <c r="I341" s="8">
        <f t="shared" si="96"/>
        <v>1.5802142783180644E-2</v>
      </c>
      <c r="J341" s="8">
        <f t="shared" si="97"/>
        <v>3.5941339414988704E-3</v>
      </c>
      <c r="K341" s="8">
        <f t="shared" si="98"/>
        <v>3.1748066362096775E-2</v>
      </c>
      <c r="L341" s="8">
        <f t="shared" si="99"/>
        <v>1.3141223633730647E-2</v>
      </c>
      <c r="M341" s="8">
        <f t="shared" si="100"/>
        <v>3.5878598381900001E-3</v>
      </c>
      <c r="N341" s="8">
        <f t="shared" si="101"/>
        <v>4.0171551123887095E-2</v>
      </c>
      <c r="O341" s="8">
        <f t="shared" si="102"/>
        <v>0.10022844238867742</v>
      </c>
      <c r="P341" s="8">
        <f t="shared" si="103"/>
        <v>6.8477278168887108E-7</v>
      </c>
      <c r="Q341" s="8">
        <f t="shared" si="104"/>
        <v>6.2942621298387083E-2</v>
      </c>
      <c r="R341" s="8">
        <f t="shared" si="105"/>
        <v>1</v>
      </c>
      <c r="S341" s="8">
        <f t="shared" si="106"/>
        <v>0.23502601956274194</v>
      </c>
      <c r="T341" s="8">
        <f t="shared" si="107"/>
        <v>0.19630563340951609</v>
      </c>
      <c r="W341" s="7" t="s">
        <v>1644</v>
      </c>
      <c r="X341" s="7" t="s">
        <v>422</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1</v>
      </c>
      <c r="AO341" s="8">
        <v>0</v>
      </c>
      <c r="AP341" s="8">
        <v>0</v>
      </c>
      <c r="AS341" s="7">
        <v>334112</v>
      </c>
      <c r="AT341" s="7" t="s">
        <v>422</v>
      </c>
      <c r="AU341" s="8">
        <v>1.4931092243487097E-2</v>
      </c>
      <c r="AV341" s="8">
        <v>4.3085973667982263E-3</v>
      </c>
      <c r="AW341" s="8">
        <v>4.5249736149338714E-2</v>
      </c>
      <c r="AX341" s="8">
        <v>2.1343533876319355E-2</v>
      </c>
      <c r="AY341" s="8">
        <v>6.3312290242741927E-3</v>
      </c>
      <c r="AZ341" s="8">
        <v>6.2189966339564515E-2</v>
      </c>
      <c r="BA341" s="8">
        <v>1.5802142783180644E-2</v>
      </c>
      <c r="BB341" s="8">
        <v>3.5941339414988704E-3</v>
      </c>
      <c r="BC341" s="8">
        <v>3.1748066362096775E-2</v>
      </c>
      <c r="BD341" s="8">
        <v>1.3141223633730647E-2</v>
      </c>
      <c r="BE341" s="8">
        <v>3.5878598381900001E-3</v>
      </c>
      <c r="BF341" s="8">
        <v>4.0171551123887095E-2</v>
      </c>
      <c r="BG341" s="8">
        <v>0.10022844238867742</v>
      </c>
      <c r="BH341" s="8">
        <v>6.8477278168887108E-7</v>
      </c>
      <c r="BI341" s="8">
        <v>6.2942621298387083E-2</v>
      </c>
      <c r="BJ341" s="8">
        <v>1.0644894257593547</v>
      </c>
      <c r="BK341" s="8">
        <v>0.23502601956274194</v>
      </c>
      <c r="BL341" s="8">
        <v>0.19630563340951609</v>
      </c>
    </row>
    <row r="342" spans="1:64" x14ac:dyDescent="0.3">
      <c r="A342" s="7">
        <v>334118</v>
      </c>
      <c r="B342" s="7" t="s">
        <v>423</v>
      </c>
      <c r="C342" s="8">
        <f t="shared" si="90"/>
        <v>1.40563417988E-2</v>
      </c>
      <c r="D342" s="8">
        <f t="shared" si="91"/>
        <v>3.10936671969E-3</v>
      </c>
      <c r="E342" s="8">
        <f t="shared" si="92"/>
        <v>0.14786615988900001</v>
      </c>
      <c r="F342" s="8">
        <f t="shared" si="93"/>
        <v>6.5632703928100002E-3</v>
      </c>
      <c r="G342" s="8">
        <f t="shared" si="94"/>
        <v>1.53310483848E-3</v>
      </c>
      <c r="H342" s="8">
        <f t="shared" si="95"/>
        <v>3.8322982715000002E-2</v>
      </c>
      <c r="I342" s="8">
        <f t="shared" si="96"/>
        <v>1.03524074034E-2</v>
      </c>
      <c r="J342" s="8">
        <f t="shared" si="97"/>
        <v>2.1662447058699999E-3</v>
      </c>
      <c r="K342" s="8">
        <f t="shared" si="98"/>
        <v>4.74337821494E-2</v>
      </c>
      <c r="L342" s="8">
        <f t="shared" si="99"/>
        <v>8.6161843177000007E-3</v>
      </c>
      <c r="M342" s="8">
        <f t="shared" si="100"/>
        <v>1.8170726758200001E-3</v>
      </c>
      <c r="N342" s="8">
        <f t="shared" si="101"/>
        <v>0.13164130613800001</v>
      </c>
      <c r="O342" s="8">
        <f t="shared" si="102"/>
        <v>0.84100435541200003</v>
      </c>
      <c r="P342" s="8">
        <f t="shared" si="103"/>
        <v>1.2712871657899999E-5</v>
      </c>
      <c r="Q342" s="8">
        <f t="shared" si="104"/>
        <v>0.41824813419099999</v>
      </c>
      <c r="R342" s="8">
        <f t="shared" si="105"/>
        <v>1.1650318684100001</v>
      </c>
      <c r="S342" s="8">
        <f t="shared" si="106"/>
        <v>1.0464193579500001</v>
      </c>
      <c r="T342" s="8">
        <f t="shared" si="107"/>
        <v>1.05995243426</v>
      </c>
      <c r="W342" s="7" t="s">
        <v>1645</v>
      </c>
      <c r="X342" s="7" t="s">
        <v>423</v>
      </c>
      <c r="Y342" s="8">
        <v>1.40563417988E-2</v>
      </c>
      <c r="Z342" s="8">
        <v>3.10936671969E-3</v>
      </c>
      <c r="AA342" s="8">
        <v>0.14786615988900001</v>
      </c>
      <c r="AB342" s="8">
        <v>6.5632703928100002E-3</v>
      </c>
      <c r="AC342" s="8">
        <v>1.53310483848E-3</v>
      </c>
      <c r="AD342" s="8">
        <v>3.8322982715000002E-2</v>
      </c>
      <c r="AE342" s="8">
        <v>1.03524074034E-2</v>
      </c>
      <c r="AF342" s="8">
        <v>2.1662447058699999E-3</v>
      </c>
      <c r="AG342" s="8">
        <v>4.74337821494E-2</v>
      </c>
      <c r="AH342" s="8">
        <v>8.6161843177000007E-3</v>
      </c>
      <c r="AI342" s="8">
        <v>1.8170726758200001E-3</v>
      </c>
      <c r="AJ342" s="8">
        <v>0.13164130613800001</v>
      </c>
      <c r="AK342" s="8">
        <v>0.84100435541200003</v>
      </c>
      <c r="AL342" s="8">
        <v>1.2712871657899999E-5</v>
      </c>
      <c r="AM342" s="8">
        <v>0.41824813419099999</v>
      </c>
      <c r="AN342" s="8">
        <v>1.1650318684100001</v>
      </c>
      <c r="AO342" s="8">
        <v>1.0464193579500001</v>
      </c>
      <c r="AP342" s="8">
        <v>1.05995243426</v>
      </c>
      <c r="AS342" s="7">
        <v>334118</v>
      </c>
      <c r="AT342" s="7" t="s">
        <v>423</v>
      </c>
      <c r="AU342" s="8">
        <v>1.7932782508359679E-2</v>
      </c>
      <c r="AV342" s="8">
        <v>5.203122327852098E-3</v>
      </c>
      <c r="AW342" s="8">
        <v>0.19791269675761289</v>
      </c>
      <c r="AX342" s="8">
        <v>1.8550625289551453E-2</v>
      </c>
      <c r="AY342" s="8">
        <v>7.0831154611749984E-3</v>
      </c>
      <c r="AZ342" s="8">
        <v>0.17761201131558227</v>
      </c>
      <c r="BA342" s="8">
        <v>1.4012866781502419E-2</v>
      </c>
      <c r="BB342" s="8">
        <v>4.1389844858759689E-3</v>
      </c>
      <c r="BC342" s="8">
        <v>0.115267825418329</v>
      </c>
      <c r="BD342" s="8">
        <v>1.1549890235822582E-2</v>
      </c>
      <c r="BE342" s="8">
        <v>3.2820146976924188E-3</v>
      </c>
      <c r="BF342" s="8">
        <v>0.15671257577629036</v>
      </c>
      <c r="BG342" s="8">
        <v>0.58327721423735468</v>
      </c>
      <c r="BH342" s="8">
        <v>6.6051046244595318E-6</v>
      </c>
      <c r="BI342" s="8">
        <v>0.29007531887440313</v>
      </c>
      <c r="BJ342" s="8">
        <v>1.2210486015938713</v>
      </c>
      <c r="BK342" s="8">
        <v>0.89679413916306427</v>
      </c>
      <c r="BL342" s="8">
        <v>0.8269680637830642</v>
      </c>
    </row>
    <row r="343" spans="1:64" x14ac:dyDescent="0.3">
      <c r="A343" s="7">
        <v>334210</v>
      </c>
      <c r="B343" s="7" t="s">
        <v>424</v>
      </c>
      <c r="C343" s="8">
        <f t="shared" si="90"/>
        <v>1.4106596484472579E-2</v>
      </c>
      <c r="D343" s="8">
        <f t="shared" si="91"/>
        <v>4.3411980545224197E-3</v>
      </c>
      <c r="E343" s="8">
        <f t="shared" si="92"/>
        <v>8.3525171233822582E-2</v>
      </c>
      <c r="F343" s="8">
        <f t="shared" si="93"/>
        <v>1.9479513208967743E-2</v>
      </c>
      <c r="G343" s="8">
        <f t="shared" si="94"/>
        <v>6.6952084286872578E-3</v>
      </c>
      <c r="H343" s="8">
        <f t="shared" si="95"/>
        <v>8.4281094339425822E-2</v>
      </c>
      <c r="I343" s="8">
        <f t="shared" si="96"/>
        <v>1.9781187218216128E-2</v>
      </c>
      <c r="J343" s="8">
        <f t="shared" si="97"/>
        <v>5.0996569428537102E-3</v>
      </c>
      <c r="K343" s="8">
        <f t="shared" si="98"/>
        <v>6.7170584720806462E-2</v>
      </c>
      <c r="L343" s="8">
        <f t="shared" si="99"/>
        <v>1.0061185573977418E-2</v>
      </c>
      <c r="M343" s="8">
        <f t="shared" si="100"/>
        <v>3.0594465003337097E-3</v>
      </c>
      <c r="N343" s="8">
        <f t="shared" si="101"/>
        <v>6.8179524337822581E-2</v>
      </c>
      <c r="O343" s="8">
        <f t="shared" si="102"/>
        <v>0.18246558326251616</v>
      </c>
      <c r="P343" s="8">
        <f t="shared" si="103"/>
        <v>1.0563622557835482E-6</v>
      </c>
      <c r="Q343" s="8">
        <f t="shared" si="104"/>
        <v>6.9035740276548394E-2</v>
      </c>
      <c r="R343" s="8">
        <f t="shared" si="105"/>
        <v>1</v>
      </c>
      <c r="S343" s="8">
        <f t="shared" si="106"/>
        <v>0.33626226759016131</v>
      </c>
      <c r="T343" s="8">
        <f t="shared" si="107"/>
        <v>0.31785788049451613</v>
      </c>
      <c r="W343" s="7" t="s">
        <v>1646</v>
      </c>
      <c r="X343" s="7" t="s">
        <v>424</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1</v>
      </c>
      <c r="AO343" s="8">
        <v>0</v>
      </c>
      <c r="AP343" s="8">
        <v>0</v>
      </c>
      <c r="AS343" s="7">
        <v>334210</v>
      </c>
      <c r="AT343" s="7" t="s">
        <v>424</v>
      </c>
      <c r="AU343" s="8">
        <v>1.4106596484472579E-2</v>
      </c>
      <c r="AV343" s="8">
        <v>4.3411980545224197E-3</v>
      </c>
      <c r="AW343" s="8">
        <v>8.3525171233822582E-2</v>
      </c>
      <c r="AX343" s="8">
        <v>1.9479513208967743E-2</v>
      </c>
      <c r="AY343" s="8">
        <v>6.6952084286872578E-3</v>
      </c>
      <c r="AZ343" s="8">
        <v>8.4281094339425822E-2</v>
      </c>
      <c r="BA343" s="8">
        <v>1.9781187218216128E-2</v>
      </c>
      <c r="BB343" s="8">
        <v>5.0996569428537102E-3</v>
      </c>
      <c r="BC343" s="8">
        <v>6.7170584720806462E-2</v>
      </c>
      <c r="BD343" s="8">
        <v>1.0061185573977418E-2</v>
      </c>
      <c r="BE343" s="8">
        <v>3.0594465003337097E-3</v>
      </c>
      <c r="BF343" s="8">
        <v>6.8179524337822581E-2</v>
      </c>
      <c r="BG343" s="8">
        <v>0.18246558326251616</v>
      </c>
      <c r="BH343" s="8">
        <v>1.0563622557835482E-6</v>
      </c>
      <c r="BI343" s="8">
        <v>6.9035740276548394E-2</v>
      </c>
      <c r="BJ343" s="8">
        <v>1.1019729657727422</v>
      </c>
      <c r="BK343" s="8">
        <v>0.33626226759016131</v>
      </c>
      <c r="BL343" s="8">
        <v>0.31785788049451613</v>
      </c>
    </row>
    <row r="344" spans="1:64" x14ac:dyDescent="0.3">
      <c r="A344" s="7">
        <v>334220</v>
      </c>
      <c r="B344" s="7" t="s">
        <v>425</v>
      </c>
      <c r="C344" s="8">
        <f t="shared" si="90"/>
        <v>2.0437167626540322E-2</v>
      </c>
      <c r="D344" s="8">
        <f t="shared" si="91"/>
        <v>5.6174195362854824E-3</v>
      </c>
      <c r="E344" s="8">
        <f t="shared" si="92"/>
        <v>0.18167597838654839</v>
      </c>
      <c r="F344" s="8">
        <f t="shared" si="93"/>
        <v>3.6616862344672416E-2</v>
      </c>
      <c r="G344" s="8">
        <f t="shared" si="94"/>
        <v>1.3432774366060902E-2</v>
      </c>
      <c r="H344" s="8">
        <f t="shared" si="95"/>
        <v>0.19982312546200801</v>
      </c>
      <c r="I344" s="8">
        <f t="shared" si="96"/>
        <v>3.3761154993520975E-2</v>
      </c>
      <c r="J344" s="8">
        <f t="shared" si="97"/>
        <v>8.7170784833593556E-3</v>
      </c>
      <c r="K344" s="8">
        <f t="shared" si="98"/>
        <v>0.17198677584680652</v>
      </c>
      <c r="L344" s="8">
        <f t="shared" si="99"/>
        <v>1.4785666527428225E-2</v>
      </c>
      <c r="M344" s="8">
        <f t="shared" si="100"/>
        <v>4.1272583113454841E-3</v>
      </c>
      <c r="N344" s="8">
        <f t="shared" si="101"/>
        <v>0.16198446936291941</v>
      </c>
      <c r="O344" s="8">
        <f t="shared" si="102"/>
        <v>0.45675462560043578</v>
      </c>
      <c r="P344" s="8">
        <f t="shared" si="103"/>
        <v>7.6952747549847414E-6</v>
      </c>
      <c r="Q344" s="8">
        <f t="shared" si="104"/>
        <v>0.1365529401474033</v>
      </c>
      <c r="R344" s="8">
        <f t="shared" si="105"/>
        <v>1</v>
      </c>
      <c r="S344" s="8">
        <f t="shared" si="106"/>
        <v>0.84664695572080673</v>
      </c>
      <c r="T344" s="8">
        <f t="shared" si="107"/>
        <v>0.81123920287225815</v>
      </c>
      <c r="W344" s="7" t="s">
        <v>1647</v>
      </c>
      <c r="X344" s="7" t="s">
        <v>425</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1</v>
      </c>
      <c r="AO344" s="8">
        <v>0</v>
      </c>
      <c r="AP344" s="8">
        <v>0</v>
      </c>
      <c r="AS344" s="7">
        <v>334220</v>
      </c>
      <c r="AT344" s="7" t="s">
        <v>425</v>
      </c>
      <c r="AU344" s="8">
        <v>2.0437167626540322E-2</v>
      </c>
      <c r="AV344" s="8">
        <v>5.6174195362854824E-3</v>
      </c>
      <c r="AW344" s="8">
        <v>0.18167597838654839</v>
      </c>
      <c r="AX344" s="8">
        <v>3.6616862344672416E-2</v>
      </c>
      <c r="AY344" s="8">
        <v>1.3432774366060902E-2</v>
      </c>
      <c r="AZ344" s="8">
        <v>0.19982312546200801</v>
      </c>
      <c r="BA344" s="8">
        <v>3.3761154993520975E-2</v>
      </c>
      <c r="BB344" s="8">
        <v>8.7170784833593556E-3</v>
      </c>
      <c r="BC344" s="8">
        <v>0.17198677584680652</v>
      </c>
      <c r="BD344" s="8">
        <v>1.4785666527428225E-2</v>
      </c>
      <c r="BE344" s="8">
        <v>4.1272583113454841E-3</v>
      </c>
      <c r="BF344" s="8">
        <v>0.16198446936291941</v>
      </c>
      <c r="BG344" s="8">
        <v>0.45675462560043578</v>
      </c>
      <c r="BH344" s="8">
        <v>7.6952747549847414E-6</v>
      </c>
      <c r="BI344" s="8">
        <v>0.1365529401474033</v>
      </c>
      <c r="BJ344" s="8">
        <v>1.2077305655495163</v>
      </c>
      <c r="BK344" s="8">
        <v>0.84664695572080673</v>
      </c>
      <c r="BL344" s="8">
        <v>0.81123920287225815</v>
      </c>
    </row>
    <row r="345" spans="1:64" x14ac:dyDescent="0.3">
      <c r="A345" s="7">
        <v>334290</v>
      </c>
      <c r="B345" s="7" t="s">
        <v>426</v>
      </c>
      <c r="C345" s="8">
        <f t="shared" si="90"/>
        <v>3.5361841785290317E-2</v>
      </c>
      <c r="D345" s="8">
        <f t="shared" si="91"/>
        <v>1.0495689724467742E-2</v>
      </c>
      <c r="E345" s="8">
        <f t="shared" si="92"/>
        <v>0.10007102091867742</v>
      </c>
      <c r="F345" s="8">
        <f t="shared" si="93"/>
        <v>4.0968948238658071E-2</v>
      </c>
      <c r="G345" s="8">
        <f t="shared" si="94"/>
        <v>1.4190607948695482E-2</v>
      </c>
      <c r="H345" s="8">
        <f t="shared" si="95"/>
        <v>0.10407713981755004</v>
      </c>
      <c r="I345" s="8">
        <f t="shared" si="96"/>
        <v>3.2008517914466128E-2</v>
      </c>
      <c r="J345" s="8">
        <f t="shared" si="97"/>
        <v>8.4845766433462901E-3</v>
      </c>
      <c r="K345" s="8">
        <f t="shared" si="98"/>
        <v>6.9155722365067743E-2</v>
      </c>
      <c r="L345" s="8">
        <f t="shared" si="99"/>
        <v>2.8973863102229033E-2</v>
      </c>
      <c r="M345" s="8">
        <f t="shared" si="100"/>
        <v>8.739740650655161E-3</v>
      </c>
      <c r="N345" s="8">
        <f t="shared" si="101"/>
        <v>9.1147415059032261E-2</v>
      </c>
      <c r="O345" s="8">
        <f t="shared" si="102"/>
        <v>0.23972797482629032</v>
      </c>
      <c r="P345" s="8">
        <f t="shared" si="103"/>
        <v>2.5737617784254836E-6</v>
      </c>
      <c r="Q345" s="8">
        <f t="shared" si="104"/>
        <v>0.15552551011125806</v>
      </c>
      <c r="R345" s="8">
        <f t="shared" si="105"/>
        <v>1</v>
      </c>
      <c r="S345" s="8">
        <f t="shared" si="106"/>
        <v>0.51407540568225807</v>
      </c>
      <c r="T345" s="8">
        <f t="shared" si="107"/>
        <v>0.46448752660064513</v>
      </c>
      <c r="W345" s="7" t="s">
        <v>1648</v>
      </c>
      <c r="X345" s="7" t="s">
        <v>426</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1</v>
      </c>
      <c r="AO345" s="8">
        <v>0</v>
      </c>
      <c r="AP345" s="8">
        <v>0</v>
      </c>
      <c r="AS345" s="7">
        <v>334290</v>
      </c>
      <c r="AT345" s="7" t="s">
        <v>426</v>
      </c>
      <c r="AU345" s="8">
        <v>3.5361841785290317E-2</v>
      </c>
      <c r="AV345" s="8">
        <v>1.0495689724467742E-2</v>
      </c>
      <c r="AW345" s="8">
        <v>0.10007102091867742</v>
      </c>
      <c r="AX345" s="8">
        <v>4.0968948238658071E-2</v>
      </c>
      <c r="AY345" s="8">
        <v>1.4190607948695482E-2</v>
      </c>
      <c r="AZ345" s="8">
        <v>0.10407713981755004</v>
      </c>
      <c r="BA345" s="8">
        <v>3.2008517914466128E-2</v>
      </c>
      <c r="BB345" s="8">
        <v>8.4845766433462901E-3</v>
      </c>
      <c r="BC345" s="8">
        <v>6.9155722365067743E-2</v>
      </c>
      <c r="BD345" s="8">
        <v>2.8973863102229033E-2</v>
      </c>
      <c r="BE345" s="8">
        <v>8.739740650655161E-3</v>
      </c>
      <c r="BF345" s="8">
        <v>9.1147415059032261E-2</v>
      </c>
      <c r="BG345" s="8">
        <v>0.23972797482629032</v>
      </c>
      <c r="BH345" s="8">
        <v>2.5737617784254836E-6</v>
      </c>
      <c r="BI345" s="8">
        <v>0.15552551011125806</v>
      </c>
      <c r="BJ345" s="8">
        <v>1.1459285524285483</v>
      </c>
      <c r="BK345" s="8">
        <v>0.51407540568225807</v>
      </c>
      <c r="BL345" s="8">
        <v>0.46448752660064513</v>
      </c>
    </row>
    <row r="346" spans="1:64" x14ac:dyDescent="0.3">
      <c r="A346" s="7">
        <v>334310</v>
      </c>
      <c r="B346" s="7" t="s">
        <v>427</v>
      </c>
      <c r="C346" s="8">
        <f t="shared" si="90"/>
        <v>1.9902433171249997E-2</v>
      </c>
      <c r="D346" s="8">
        <f t="shared" si="91"/>
        <v>5.0301782940604858E-3</v>
      </c>
      <c r="E346" s="8">
        <f t="shared" si="92"/>
        <v>0.13145396828345157</v>
      </c>
      <c r="F346" s="8">
        <f t="shared" si="93"/>
        <v>1.5358384705194192E-2</v>
      </c>
      <c r="G346" s="8">
        <f t="shared" si="94"/>
        <v>4.5678959248217736E-3</v>
      </c>
      <c r="H346" s="8">
        <f t="shared" si="95"/>
        <v>0.10471896405978709</v>
      </c>
      <c r="I346" s="8">
        <f t="shared" si="96"/>
        <v>1.2631707279726453E-2</v>
      </c>
      <c r="J346" s="8">
        <f t="shared" si="97"/>
        <v>2.8020431731189356E-3</v>
      </c>
      <c r="K346" s="8">
        <f t="shared" si="98"/>
        <v>6.470795135889354E-2</v>
      </c>
      <c r="L346" s="8">
        <f t="shared" si="99"/>
        <v>1.425756897195548E-2</v>
      </c>
      <c r="M346" s="8">
        <f t="shared" si="100"/>
        <v>3.3685668110748379E-3</v>
      </c>
      <c r="N346" s="8">
        <f t="shared" si="101"/>
        <v>0.10028236618125644</v>
      </c>
      <c r="O346" s="8">
        <f t="shared" si="102"/>
        <v>0.39544758556161291</v>
      </c>
      <c r="P346" s="8">
        <f t="shared" si="103"/>
        <v>4.3230135084617738E-6</v>
      </c>
      <c r="Q346" s="8">
        <f t="shared" si="104"/>
        <v>0.29835832695338699</v>
      </c>
      <c r="R346" s="8">
        <f t="shared" si="105"/>
        <v>1</v>
      </c>
      <c r="S346" s="8">
        <f t="shared" si="106"/>
        <v>0.60851621243129017</v>
      </c>
      <c r="T346" s="8">
        <f t="shared" si="107"/>
        <v>0.56401266955338714</v>
      </c>
      <c r="W346" s="7" t="s">
        <v>1649</v>
      </c>
      <c r="X346" s="7" t="s">
        <v>427</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1</v>
      </c>
      <c r="AO346" s="8">
        <v>0</v>
      </c>
      <c r="AP346" s="8">
        <v>0</v>
      </c>
      <c r="AS346" s="7">
        <v>334310</v>
      </c>
      <c r="AT346" s="7" t="s">
        <v>427</v>
      </c>
      <c r="AU346" s="8">
        <v>1.9902433171249997E-2</v>
      </c>
      <c r="AV346" s="8">
        <v>5.0301782940604858E-3</v>
      </c>
      <c r="AW346" s="8">
        <v>0.13145396828345157</v>
      </c>
      <c r="AX346" s="8">
        <v>1.5358384705194192E-2</v>
      </c>
      <c r="AY346" s="8">
        <v>4.5678959248217736E-3</v>
      </c>
      <c r="AZ346" s="8">
        <v>0.10471896405978709</v>
      </c>
      <c r="BA346" s="8">
        <v>1.2631707279726453E-2</v>
      </c>
      <c r="BB346" s="8">
        <v>2.8020431731189356E-3</v>
      </c>
      <c r="BC346" s="8">
        <v>6.470795135889354E-2</v>
      </c>
      <c r="BD346" s="8">
        <v>1.425756897195548E-2</v>
      </c>
      <c r="BE346" s="8">
        <v>3.3685668110748379E-3</v>
      </c>
      <c r="BF346" s="8">
        <v>0.10028236618125644</v>
      </c>
      <c r="BG346" s="8">
        <v>0.39544758556161291</v>
      </c>
      <c r="BH346" s="8">
        <v>4.3230135084617738E-6</v>
      </c>
      <c r="BI346" s="8">
        <v>0.29835832695338699</v>
      </c>
      <c r="BJ346" s="8">
        <v>1.1563865797487098</v>
      </c>
      <c r="BK346" s="8">
        <v>0.60851621243129017</v>
      </c>
      <c r="BL346" s="8">
        <v>0.56401266955338714</v>
      </c>
    </row>
    <row r="347" spans="1:64" x14ac:dyDescent="0.3">
      <c r="A347" s="7">
        <v>334412</v>
      </c>
      <c r="B347" s="7" t="s">
        <v>428</v>
      </c>
      <c r="C347" s="8">
        <f t="shared" si="90"/>
        <v>3.2249171805712906E-2</v>
      </c>
      <c r="D347" s="8">
        <f t="shared" si="91"/>
        <v>9.3674201238785511E-3</v>
      </c>
      <c r="E347" s="8">
        <f t="shared" si="92"/>
        <v>7.4510716425874202E-2</v>
      </c>
      <c r="F347" s="8">
        <f t="shared" si="93"/>
        <v>1.9085594281067739E-2</v>
      </c>
      <c r="G347" s="8">
        <f t="shared" si="94"/>
        <v>6.1033322549496781E-3</v>
      </c>
      <c r="H347" s="8">
        <f t="shared" si="95"/>
        <v>4.3245036311616129E-2</v>
      </c>
      <c r="I347" s="8">
        <f t="shared" si="96"/>
        <v>2.9062949199877421E-2</v>
      </c>
      <c r="J347" s="8">
        <f t="shared" si="97"/>
        <v>7.8302707947882251E-3</v>
      </c>
      <c r="K347" s="8">
        <f t="shared" si="98"/>
        <v>5.5627163009699991E-2</v>
      </c>
      <c r="L347" s="8">
        <f t="shared" si="99"/>
        <v>2.9967156947885484E-2</v>
      </c>
      <c r="M347" s="8">
        <f t="shared" si="100"/>
        <v>8.7365192144708073E-3</v>
      </c>
      <c r="N347" s="8">
        <f t="shared" si="101"/>
        <v>7.4446264070882243E-2</v>
      </c>
      <c r="O347" s="8">
        <f t="shared" si="102"/>
        <v>0.17552122255248387</v>
      </c>
      <c r="P347" s="8">
        <f t="shared" si="103"/>
        <v>2.8599263491190315E-6</v>
      </c>
      <c r="Q347" s="8">
        <f t="shared" si="104"/>
        <v>0.12286994761190329</v>
      </c>
      <c r="R347" s="8">
        <f t="shared" si="105"/>
        <v>1</v>
      </c>
      <c r="S347" s="8">
        <f t="shared" si="106"/>
        <v>0.35875654349338704</v>
      </c>
      <c r="T347" s="8">
        <f t="shared" si="107"/>
        <v>0.38284296364903225</v>
      </c>
      <c r="W347" s="7" t="s">
        <v>1650</v>
      </c>
      <c r="X347" s="7" t="s">
        <v>428</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1</v>
      </c>
      <c r="AO347" s="8">
        <v>0</v>
      </c>
      <c r="AP347" s="8">
        <v>0</v>
      </c>
      <c r="AS347" s="7">
        <v>334412</v>
      </c>
      <c r="AT347" s="7" t="s">
        <v>428</v>
      </c>
      <c r="AU347" s="8">
        <v>3.2249171805712906E-2</v>
      </c>
      <c r="AV347" s="8">
        <v>9.3674201238785511E-3</v>
      </c>
      <c r="AW347" s="8">
        <v>7.4510716425874202E-2</v>
      </c>
      <c r="AX347" s="8">
        <v>1.9085594281067739E-2</v>
      </c>
      <c r="AY347" s="8">
        <v>6.1033322549496781E-3</v>
      </c>
      <c r="AZ347" s="8">
        <v>4.3245036311616129E-2</v>
      </c>
      <c r="BA347" s="8">
        <v>2.9062949199877421E-2</v>
      </c>
      <c r="BB347" s="8">
        <v>7.8302707947882251E-3</v>
      </c>
      <c r="BC347" s="8">
        <v>5.5627163009699991E-2</v>
      </c>
      <c r="BD347" s="8">
        <v>2.9967156947885484E-2</v>
      </c>
      <c r="BE347" s="8">
        <v>8.7365192144708073E-3</v>
      </c>
      <c r="BF347" s="8">
        <v>7.4446264070882243E-2</v>
      </c>
      <c r="BG347" s="8">
        <v>0.17552122255248387</v>
      </c>
      <c r="BH347" s="8">
        <v>2.8599263491190315E-6</v>
      </c>
      <c r="BI347" s="8">
        <v>0.12286994761190329</v>
      </c>
      <c r="BJ347" s="8">
        <v>1.1161273083556453</v>
      </c>
      <c r="BK347" s="8">
        <v>0.35875654349338704</v>
      </c>
      <c r="BL347" s="8">
        <v>0.38284296364903225</v>
      </c>
    </row>
    <row r="348" spans="1:64" x14ac:dyDescent="0.3">
      <c r="A348" s="7">
        <v>334413</v>
      </c>
      <c r="B348" s="7" t="s">
        <v>429</v>
      </c>
      <c r="C348" s="8">
        <f t="shared" si="90"/>
        <v>1.4690938478088712E-2</v>
      </c>
      <c r="D348" s="8">
        <f t="shared" si="91"/>
        <v>4.0963452354775805E-3</v>
      </c>
      <c r="E348" s="8">
        <f t="shared" si="92"/>
        <v>0.12804711026327417</v>
      </c>
      <c r="F348" s="8">
        <f t="shared" si="93"/>
        <v>3.075072423804355E-2</v>
      </c>
      <c r="G348" s="8">
        <f t="shared" si="94"/>
        <v>9.4096693054270958E-3</v>
      </c>
      <c r="H348" s="8">
        <f t="shared" si="95"/>
        <v>0.20999302770624032</v>
      </c>
      <c r="I348" s="8">
        <f t="shared" si="96"/>
        <v>1.2954216085996773E-2</v>
      </c>
      <c r="J348" s="8">
        <f t="shared" si="97"/>
        <v>3.0947670514945161E-3</v>
      </c>
      <c r="K348" s="8">
        <f t="shared" si="98"/>
        <v>7.2975359469964529E-2</v>
      </c>
      <c r="L348" s="8">
        <f t="shared" si="99"/>
        <v>9.565580700608067E-3</v>
      </c>
      <c r="M348" s="8">
        <f t="shared" si="100"/>
        <v>2.6257225103940322E-3</v>
      </c>
      <c r="N348" s="8">
        <f t="shared" si="101"/>
        <v>9.3768926137274194E-2</v>
      </c>
      <c r="O348" s="8">
        <f t="shared" si="102"/>
        <v>0.31452102782987085</v>
      </c>
      <c r="P348" s="8">
        <f t="shared" si="103"/>
        <v>1.2087289848208063E-6</v>
      </c>
      <c r="Q348" s="8">
        <f t="shared" si="104"/>
        <v>0.16773096298732257</v>
      </c>
      <c r="R348" s="8">
        <f t="shared" si="105"/>
        <v>1</v>
      </c>
      <c r="S348" s="8">
        <f t="shared" si="106"/>
        <v>0.60499213092677429</v>
      </c>
      <c r="T348" s="8">
        <f t="shared" si="107"/>
        <v>0.44386305228499995</v>
      </c>
      <c r="W348" s="7" t="s">
        <v>1651</v>
      </c>
      <c r="X348" s="7" t="s">
        <v>429</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1</v>
      </c>
      <c r="AO348" s="8">
        <v>0</v>
      </c>
      <c r="AP348" s="8">
        <v>0</v>
      </c>
      <c r="AS348" s="7">
        <v>334413</v>
      </c>
      <c r="AT348" s="7" t="s">
        <v>429</v>
      </c>
      <c r="AU348" s="8">
        <v>1.4690938478088712E-2</v>
      </c>
      <c r="AV348" s="8">
        <v>4.0963452354775805E-3</v>
      </c>
      <c r="AW348" s="8">
        <v>0.12804711026327417</v>
      </c>
      <c r="AX348" s="8">
        <v>3.075072423804355E-2</v>
      </c>
      <c r="AY348" s="8">
        <v>9.4096693054270958E-3</v>
      </c>
      <c r="AZ348" s="8">
        <v>0.20999302770624032</v>
      </c>
      <c r="BA348" s="8">
        <v>1.2954216085996773E-2</v>
      </c>
      <c r="BB348" s="8">
        <v>3.0947670514945161E-3</v>
      </c>
      <c r="BC348" s="8">
        <v>7.2975359469964529E-2</v>
      </c>
      <c r="BD348" s="8">
        <v>9.565580700608067E-3</v>
      </c>
      <c r="BE348" s="8">
        <v>2.6257225103940322E-3</v>
      </c>
      <c r="BF348" s="8">
        <v>9.3768926137274194E-2</v>
      </c>
      <c r="BG348" s="8">
        <v>0.31452102782987085</v>
      </c>
      <c r="BH348" s="8">
        <v>1.2087289848208063E-6</v>
      </c>
      <c r="BI348" s="8">
        <v>0.16773096298732257</v>
      </c>
      <c r="BJ348" s="8">
        <v>1.1468343939766128</v>
      </c>
      <c r="BK348" s="8">
        <v>0.60499213092677429</v>
      </c>
      <c r="BL348" s="8">
        <v>0.44386305228499995</v>
      </c>
    </row>
    <row r="349" spans="1:64" x14ac:dyDescent="0.3">
      <c r="A349" s="7">
        <v>334416</v>
      </c>
      <c r="B349" s="7" t="s">
        <v>430</v>
      </c>
      <c r="C349" s="8">
        <f t="shared" si="90"/>
        <v>3.265921153229677E-2</v>
      </c>
      <c r="D349" s="8">
        <f t="shared" si="91"/>
        <v>9.325703802603549E-3</v>
      </c>
      <c r="E349" s="8">
        <f t="shared" si="92"/>
        <v>7.7300524552774197E-2</v>
      </c>
      <c r="F349" s="8">
        <f t="shared" si="93"/>
        <v>2.2778192218279029E-2</v>
      </c>
      <c r="G349" s="8">
        <f t="shared" si="94"/>
        <v>7.1548861160595154E-3</v>
      </c>
      <c r="H349" s="8">
        <f t="shared" si="95"/>
        <v>5.392337799558871E-2</v>
      </c>
      <c r="I349" s="8">
        <f t="shared" si="96"/>
        <v>2.8936269411901611E-2</v>
      </c>
      <c r="J349" s="8">
        <f t="shared" si="97"/>
        <v>7.6071736856630654E-3</v>
      </c>
      <c r="K349" s="8">
        <f t="shared" si="98"/>
        <v>5.6992375047448376E-2</v>
      </c>
      <c r="L349" s="8">
        <f t="shared" si="99"/>
        <v>3.0386685675264511E-2</v>
      </c>
      <c r="M349" s="8">
        <f t="shared" si="100"/>
        <v>8.688205628013387E-3</v>
      </c>
      <c r="N349" s="8">
        <f t="shared" si="101"/>
        <v>7.737398392359679E-2</v>
      </c>
      <c r="O349" s="8">
        <f t="shared" si="102"/>
        <v>0.18427069565767745</v>
      </c>
      <c r="P349" s="8">
        <f t="shared" si="103"/>
        <v>2.4673170236396777E-6</v>
      </c>
      <c r="Q349" s="8">
        <f t="shared" si="104"/>
        <v>0.13176274248895165</v>
      </c>
      <c r="R349" s="8">
        <f t="shared" si="105"/>
        <v>1</v>
      </c>
      <c r="S349" s="8">
        <f t="shared" si="106"/>
        <v>0.39030806923322586</v>
      </c>
      <c r="T349" s="8">
        <f t="shared" si="107"/>
        <v>0.39998743104838713</v>
      </c>
      <c r="W349" s="7" t="s">
        <v>1652</v>
      </c>
      <c r="X349" s="7" t="s">
        <v>430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1</v>
      </c>
      <c r="AO349" s="8">
        <v>0</v>
      </c>
      <c r="AP349" s="8">
        <v>0</v>
      </c>
      <c r="AS349" s="7">
        <v>334416</v>
      </c>
      <c r="AT349" s="7" t="s">
        <v>430</v>
      </c>
      <c r="AU349" s="8">
        <v>3.265921153229677E-2</v>
      </c>
      <c r="AV349" s="8">
        <v>9.325703802603549E-3</v>
      </c>
      <c r="AW349" s="8">
        <v>7.7300524552774197E-2</v>
      </c>
      <c r="AX349" s="8">
        <v>2.2778192218279029E-2</v>
      </c>
      <c r="AY349" s="8">
        <v>7.1548861160595154E-3</v>
      </c>
      <c r="AZ349" s="8">
        <v>5.392337799558871E-2</v>
      </c>
      <c r="BA349" s="8">
        <v>2.8936269411901611E-2</v>
      </c>
      <c r="BB349" s="8">
        <v>7.6071736856630654E-3</v>
      </c>
      <c r="BC349" s="8">
        <v>5.6992375047448376E-2</v>
      </c>
      <c r="BD349" s="8">
        <v>3.0386685675264511E-2</v>
      </c>
      <c r="BE349" s="8">
        <v>8.688205628013387E-3</v>
      </c>
      <c r="BF349" s="8">
        <v>7.737398392359679E-2</v>
      </c>
      <c r="BG349" s="8">
        <v>0.18427069565767745</v>
      </c>
      <c r="BH349" s="8">
        <v>2.4673170236396777E-6</v>
      </c>
      <c r="BI349" s="8">
        <v>0.13176274248895165</v>
      </c>
      <c r="BJ349" s="8">
        <v>1.1192854398875809</v>
      </c>
      <c r="BK349" s="8">
        <v>0.39030806923322586</v>
      </c>
      <c r="BL349" s="8">
        <v>0.39998743104838713</v>
      </c>
    </row>
    <row r="350" spans="1:64" x14ac:dyDescent="0.3">
      <c r="A350" s="7">
        <v>334417</v>
      </c>
      <c r="B350" s="7" t="s">
        <v>431</v>
      </c>
      <c r="C350" s="8">
        <f t="shared" si="90"/>
        <v>2.3480834971845162E-2</v>
      </c>
      <c r="D350" s="8">
        <f t="shared" si="91"/>
        <v>7.0536850879108067E-3</v>
      </c>
      <c r="E350" s="8">
        <f t="shared" si="92"/>
        <v>5.4018417841369355E-2</v>
      </c>
      <c r="F350" s="8">
        <f t="shared" si="93"/>
        <v>1.7751386828444838E-2</v>
      </c>
      <c r="G350" s="8">
        <f t="shared" si="94"/>
        <v>5.4311076198275809E-3</v>
      </c>
      <c r="H350" s="8">
        <f t="shared" si="95"/>
        <v>3.9732480329456456E-2</v>
      </c>
      <c r="I350" s="8">
        <f t="shared" si="96"/>
        <v>2.0519149905641937E-2</v>
      </c>
      <c r="J350" s="8">
        <f t="shared" si="97"/>
        <v>5.6987766920277415E-3</v>
      </c>
      <c r="K350" s="8">
        <f t="shared" si="98"/>
        <v>3.9418972783609674E-2</v>
      </c>
      <c r="L350" s="8">
        <f t="shared" si="99"/>
        <v>2.1660835076740322E-2</v>
      </c>
      <c r="M350" s="8">
        <f t="shared" si="100"/>
        <v>6.5524722928879025E-3</v>
      </c>
      <c r="N350" s="8">
        <f t="shared" si="101"/>
        <v>5.4155499742585482E-2</v>
      </c>
      <c r="O350" s="8">
        <f t="shared" si="102"/>
        <v>0.12647549448132261</v>
      </c>
      <c r="P350" s="8">
        <f t="shared" si="103"/>
        <v>2.5869985040216129E-6</v>
      </c>
      <c r="Q350" s="8">
        <f t="shared" si="104"/>
        <v>9.0143142129677403E-2</v>
      </c>
      <c r="R350" s="8">
        <f t="shared" si="105"/>
        <v>1</v>
      </c>
      <c r="S350" s="8">
        <f t="shared" si="106"/>
        <v>0.27259239413258063</v>
      </c>
      <c r="T350" s="8">
        <f t="shared" si="107"/>
        <v>0.27531431873596773</v>
      </c>
      <c r="W350" s="7" t="s">
        <v>1653</v>
      </c>
      <c r="X350" s="7" t="s">
        <v>431</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1</v>
      </c>
      <c r="AO350" s="8">
        <v>0</v>
      </c>
      <c r="AP350" s="8">
        <v>0</v>
      </c>
      <c r="AS350" s="7">
        <v>334417</v>
      </c>
      <c r="AT350" s="7" t="s">
        <v>431</v>
      </c>
      <c r="AU350" s="8">
        <v>2.3480834971845162E-2</v>
      </c>
      <c r="AV350" s="8">
        <v>7.0536850879108067E-3</v>
      </c>
      <c r="AW350" s="8">
        <v>5.4018417841369355E-2</v>
      </c>
      <c r="AX350" s="8">
        <v>1.7751386828444838E-2</v>
      </c>
      <c r="AY350" s="8">
        <v>5.4311076198275809E-3</v>
      </c>
      <c r="AZ350" s="8">
        <v>3.9732480329456456E-2</v>
      </c>
      <c r="BA350" s="8">
        <v>2.0519149905641937E-2</v>
      </c>
      <c r="BB350" s="8">
        <v>5.6987766920277415E-3</v>
      </c>
      <c r="BC350" s="8">
        <v>3.9418972783609674E-2</v>
      </c>
      <c r="BD350" s="8">
        <v>2.1660835076740322E-2</v>
      </c>
      <c r="BE350" s="8">
        <v>6.5524722928879025E-3</v>
      </c>
      <c r="BF350" s="8">
        <v>5.4155499742585482E-2</v>
      </c>
      <c r="BG350" s="8">
        <v>0.12647549448132261</v>
      </c>
      <c r="BH350" s="8">
        <v>2.5869985040216129E-6</v>
      </c>
      <c r="BI350" s="8">
        <v>9.0143142129677403E-2</v>
      </c>
      <c r="BJ350" s="8">
        <v>1.0845529379011289</v>
      </c>
      <c r="BK350" s="8">
        <v>0.27259239413258063</v>
      </c>
      <c r="BL350" s="8">
        <v>0.27531431873596773</v>
      </c>
    </row>
    <row r="351" spans="1:64" x14ac:dyDescent="0.3">
      <c r="A351" s="7">
        <v>334418</v>
      </c>
      <c r="B351" s="7" t="s">
        <v>432</v>
      </c>
      <c r="C351" s="8">
        <f t="shared" si="90"/>
        <v>3.3433158496782252E-2</v>
      </c>
      <c r="D351" s="8">
        <f t="shared" si="91"/>
        <v>8.1889302219119338E-3</v>
      </c>
      <c r="E351" s="8">
        <f t="shared" si="92"/>
        <v>0.10233268720467741</v>
      </c>
      <c r="F351" s="8">
        <f t="shared" si="93"/>
        <v>5.6900403150866141E-2</v>
      </c>
      <c r="G351" s="8">
        <f t="shared" si="94"/>
        <v>1.6666890210891936E-2</v>
      </c>
      <c r="H351" s="8">
        <f t="shared" si="95"/>
        <v>0.14363047292669356</v>
      </c>
      <c r="I351" s="8">
        <f t="shared" si="96"/>
        <v>7.2559208874870967E-2</v>
      </c>
      <c r="J351" s="8">
        <f t="shared" si="97"/>
        <v>1.5675859811381289E-2</v>
      </c>
      <c r="K351" s="8">
        <f t="shared" si="98"/>
        <v>0.13664673892291934</v>
      </c>
      <c r="L351" s="8">
        <f t="shared" si="99"/>
        <v>3.479454078687097E-2</v>
      </c>
      <c r="M351" s="8">
        <f t="shared" si="100"/>
        <v>7.9645894192919356E-3</v>
      </c>
      <c r="N351" s="8">
        <f t="shared" si="101"/>
        <v>0.11450564669758065</v>
      </c>
      <c r="O351" s="8">
        <f t="shared" si="102"/>
        <v>0.20745821762919364</v>
      </c>
      <c r="P351" s="8">
        <f t="shared" si="103"/>
        <v>1.1099527258620967E-6</v>
      </c>
      <c r="Q351" s="8">
        <f t="shared" si="104"/>
        <v>6.6732496140483849E-2</v>
      </c>
      <c r="R351" s="8">
        <f t="shared" si="105"/>
        <v>1</v>
      </c>
      <c r="S351" s="8">
        <f t="shared" si="106"/>
        <v>0.57203647596580642</v>
      </c>
      <c r="T351" s="8">
        <f t="shared" si="107"/>
        <v>0.57972051728645146</v>
      </c>
      <c r="W351" s="7" t="s">
        <v>1654</v>
      </c>
      <c r="X351" s="7" t="s">
        <v>432</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1</v>
      </c>
      <c r="AO351" s="8">
        <v>0</v>
      </c>
      <c r="AP351" s="8">
        <v>0</v>
      </c>
      <c r="AS351" s="7">
        <v>334418</v>
      </c>
      <c r="AT351" s="7" t="s">
        <v>432</v>
      </c>
      <c r="AU351" s="8">
        <v>3.3433158496782252E-2</v>
      </c>
      <c r="AV351" s="8">
        <v>8.1889302219119338E-3</v>
      </c>
      <c r="AW351" s="8">
        <v>0.10233268720467741</v>
      </c>
      <c r="AX351" s="8">
        <v>5.6900403150866141E-2</v>
      </c>
      <c r="AY351" s="8">
        <v>1.6666890210891936E-2</v>
      </c>
      <c r="AZ351" s="8">
        <v>0.14363047292669356</v>
      </c>
      <c r="BA351" s="8">
        <v>7.2559208874870967E-2</v>
      </c>
      <c r="BB351" s="8">
        <v>1.5675859811381289E-2</v>
      </c>
      <c r="BC351" s="8">
        <v>0.13664673892291934</v>
      </c>
      <c r="BD351" s="8">
        <v>3.479454078687097E-2</v>
      </c>
      <c r="BE351" s="8">
        <v>7.9645894192919356E-3</v>
      </c>
      <c r="BF351" s="8">
        <v>0.11450564669758065</v>
      </c>
      <c r="BG351" s="8">
        <v>0.20745821762919364</v>
      </c>
      <c r="BH351" s="8">
        <v>1.1099527258620967E-6</v>
      </c>
      <c r="BI351" s="8">
        <v>6.6732496140483849E-2</v>
      </c>
      <c r="BJ351" s="8">
        <v>1.1439547759237099</v>
      </c>
      <c r="BK351" s="8">
        <v>0.57203647596580642</v>
      </c>
      <c r="BL351" s="8">
        <v>0.57972051728645146</v>
      </c>
    </row>
    <row r="352" spans="1:64" x14ac:dyDescent="0.3">
      <c r="A352" s="7">
        <v>334419</v>
      </c>
      <c r="B352" s="7" t="s">
        <v>433</v>
      </c>
      <c r="C352" s="8">
        <f t="shared" si="90"/>
        <v>4.7718050459000003E-2</v>
      </c>
      <c r="D352" s="8">
        <f t="shared" si="91"/>
        <v>6.3639553671499998E-3</v>
      </c>
      <c r="E352" s="8">
        <f t="shared" si="92"/>
        <v>8.4052986384499997E-2</v>
      </c>
      <c r="F352" s="8">
        <f t="shared" si="93"/>
        <v>7.1247762991499999E-2</v>
      </c>
      <c r="G352" s="8">
        <f t="shared" si="94"/>
        <v>1.0728892185599999E-2</v>
      </c>
      <c r="H352" s="8">
        <f t="shared" si="95"/>
        <v>0.101223685848</v>
      </c>
      <c r="I352" s="8">
        <f t="shared" si="96"/>
        <v>3.7507700682800002E-2</v>
      </c>
      <c r="J352" s="8">
        <f t="shared" si="97"/>
        <v>4.5887111920099996E-3</v>
      </c>
      <c r="K352" s="8">
        <f t="shared" si="98"/>
        <v>4.3082756534400003E-2</v>
      </c>
      <c r="L352" s="8">
        <f t="shared" si="99"/>
        <v>4.09316294818E-2</v>
      </c>
      <c r="M352" s="8">
        <f t="shared" si="100"/>
        <v>5.5984114243599996E-3</v>
      </c>
      <c r="N352" s="8">
        <f t="shared" si="101"/>
        <v>9.3743121461100004E-2</v>
      </c>
      <c r="O352" s="8">
        <f t="shared" si="102"/>
        <v>0.60620920821699997</v>
      </c>
      <c r="P352" s="8">
        <f t="shared" si="103"/>
        <v>4.4607610775500004E-6</v>
      </c>
      <c r="Q352" s="8">
        <f t="shared" si="104"/>
        <v>0.42547693832400002</v>
      </c>
      <c r="R352" s="8">
        <f t="shared" si="105"/>
        <v>1.1381349922099999</v>
      </c>
      <c r="S352" s="8">
        <f t="shared" si="106"/>
        <v>1.18320034102</v>
      </c>
      <c r="T352" s="8">
        <f t="shared" si="107"/>
        <v>1.0851791684100001</v>
      </c>
      <c r="W352" s="7" t="s">
        <v>1655</v>
      </c>
      <c r="X352" s="7" t="s">
        <v>433</v>
      </c>
      <c r="Y352" s="8">
        <v>4.7718050459000003E-2</v>
      </c>
      <c r="Z352" s="8">
        <v>6.3639553671499998E-3</v>
      </c>
      <c r="AA352" s="8">
        <v>8.4052986384499997E-2</v>
      </c>
      <c r="AB352" s="8">
        <v>7.1247762991499999E-2</v>
      </c>
      <c r="AC352" s="8">
        <v>1.0728892185599999E-2</v>
      </c>
      <c r="AD352" s="8">
        <v>0.101223685848</v>
      </c>
      <c r="AE352" s="8">
        <v>3.7507700682800002E-2</v>
      </c>
      <c r="AF352" s="8">
        <v>4.5887111920099996E-3</v>
      </c>
      <c r="AG352" s="8">
        <v>4.3082756534400003E-2</v>
      </c>
      <c r="AH352" s="8">
        <v>4.09316294818E-2</v>
      </c>
      <c r="AI352" s="8">
        <v>5.5984114243599996E-3</v>
      </c>
      <c r="AJ352" s="8">
        <v>9.3743121461100004E-2</v>
      </c>
      <c r="AK352" s="8">
        <v>0.60620920821699997</v>
      </c>
      <c r="AL352" s="8">
        <v>4.4607610775500004E-6</v>
      </c>
      <c r="AM352" s="8">
        <v>0.42547693832400002</v>
      </c>
      <c r="AN352" s="8">
        <v>1.1381349922099999</v>
      </c>
      <c r="AO352" s="8">
        <v>1.18320034102</v>
      </c>
      <c r="AP352" s="8">
        <v>1.0851791684100001</v>
      </c>
      <c r="AS352" s="7">
        <v>334419</v>
      </c>
      <c r="AT352" s="7" t="s">
        <v>433</v>
      </c>
      <c r="AU352" s="8">
        <v>5.2731919031522578E-2</v>
      </c>
      <c r="AV352" s="8">
        <v>1.3993884120174677E-2</v>
      </c>
      <c r="AW352" s="8">
        <v>0.12185954077409357</v>
      </c>
      <c r="AX352" s="8">
        <v>4.517356298720162E-2</v>
      </c>
      <c r="AY352" s="8">
        <v>1.3309260550114516E-2</v>
      </c>
      <c r="AZ352" s="8">
        <v>9.5687901561866143E-2</v>
      </c>
      <c r="BA352" s="8">
        <v>4.6597896834777414E-2</v>
      </c>
      <c r="BB352" s="8">
        <v>1.1498664747255806E-2</v>
      </c>
      <c r="BC352" s="8">
        <v>8.8329588330603212E-2</v>
      </c>
      <c r="BD352" s="8">
        <v>4.8254625345837104E-2</v>
      </c>
      <c r="BE352" s="8">
        <v>1.2886257753327099E-2</v>
      </c>
      <c r="BF352" s="8">
        <v>0.12304970658432902</v>
      </c>
      <c r="BG352" s="8">
        <v>0.33243730773190322</v>
      </c>
      <c r="BH352" s="8">
        <v>4.2569069102000003E-6</v>
      </c>
      <c r="BI352" s="8">
        <v>0.23332606295187083</v>
      </c>
      <c r="BJ352" s="8">
        <v>1.1885853439262899</v>
      </c>
      <c r="BK352" s="8">
        <v>0.70255782187354843</v>
      </c>
      <c r="BL352" s="8">
        <v>0.69481324668693556</v>
      </c>
    </row>
    <row r="353" spans="1:64" x14ac:dyDescent="0.3">
      <c r="A353" s="7">
        <v>334510</v>
      </c>
      <c r="B353" s="7" t="s">
        <v>434</v>
      </c>
      <c r="C353" s="8">
        <f t="shared" si="90"/>
        <v>8.0116084096600003E-3</v>
      </c>
      <c r="D353" s="8">
        <f t="shared" si="91"/>
        <v>9.1708209705099999E-4</v>
      </c>
      <c r="E353" s="8">
        <f t="shared" si="92"/>
        <v>0.20869081511000001</v>
      </c>
      <c r="F353" s="8">
        <f t="shared" si="93"/>
        <v>1.3259784859E-2</v>
      </c>
      <c r="G353" s="8">
        <f t="shared" si="94"/>
        <v>1.73316595896E-3</v>
      </c>
      <c r="H353" s="8">
        <f t="shared" si="95"/>
        <v>0.113979696819</v>
      </c>
      <c r="I353" s="8">
        <f t="shared" si="96"/>
        <v>1.29315488168E-2</v>
      </c>
      <c r="J353" s="8">
        <f t="shared" si="97"/>
        <v>1.2751621629400001E-3</v>
      </c>
      <c r="K353" s="8">
        <f t="shared" si="98"/>
        <v>8.9609179136100003E-2</v>
      </c>
      <c r="L353" s="8">
        <f t="shared" si="99"/>
        <v>4.9597068758700001E-3</v>
      </c>
      <c r="M353" s="8">
        <f t="shared" si="100"/>
        <v>5.5686900348500003E-4</v>
      </c>
      <c r="N353" s="8">
        <f t="shared" si="101"/>
        <v>0.17853279344600001</v>
      </c>
      <c r="O353" s="8">
        <f t="shared" si="102"/>
        <v>0.910846670691</v>
      </c>
      <c r="P353" s="8">
        <f t="shared" si="103"/>
        <v>4.2077316472599998E-6</v>
      </c>
      <c r="Q353" s="8">
        <f t="shared" si="104"/>
        <v>0.22678865809900001</v>
      </c>
      <c r="R353" s="8">
        <f t="shared" si="105"/>
        <v>1.2176195056200001</v>
      </c>
      <c r="S353" s="8">
        <f t="shared" si="106"/>
        <v>1.1289726476399999</v>
      </c>
      <c r="T353" s="8">
        <f t="shared" si="107"/>
        <v>1.1038158901199999</v>
      </c>
      <c r="W353" s="7" t="s">
        <v>1656</v>
      </c>
      <c r="X353" s="7" t="s">
        <v>434</v>
      </c>
      <c r="Y353" s="8">
        <v>8.0116084096600003E-3</v>
      </c>
      <c r="Z353" s="8">
        <v>9.1708209705099999E-4</v>
      </c>
      <c r="AA353" s="8">
        <v>0.20869081511000001</v>
      </c>
      <c r="AB353" s="8">
        <v>1.3259784859E-2</v>
      </c>
      <c r="AC353" s="8">
        <v>1.73316595896E-3</v>
      </c>
      <c r="AD353" s="8">
        <v>0.113979696819</v>
      </c>
      <c r="AE353" s="8">
        <v>1.29315488168E-2</v>
      </c>
      <c r="AF353" s="8">
        <v>1.2751621629400001E-3</v>
      </c>
      <c r="AG353" s="8">
        <v>8.9609179136100003E-2</v>
      </c>
      <c r="AH353" s="8">
        <v>4.9597068758700001E-3</v>
      </c>
      <c r="AI353" s="8">
        <v>5.5686900348500003E-4</v>
      </c>
      <c r="AJ353" s="8">
        <v>0.17853279344600001</v>
      </c>
      <c r="AK353" s="8">
        <v>0.910846670691</v>
      </c>
      <c r="AL353" s="8">
        <v>4.2077316472599998E-6</v>
      </c>
      <c r="AM353" s="8">
        <v>0.22678865809900001</v>
      </c>
      <c r="AN353" s="8">
        <v>1.2176195056200001</v>
      </c>
      <c r="AO353" s="8">
        <v>1.1289726476399999</v>
      </c>
      <c r="AP353" s="8">
        <v>1.1038158901199999</v>
      </c>
      <c r="AS353" s="7">
        <v>334510</v>
      </c>
      <c r="AT353" s="7" t="s">
        <v>434</v>
      </c>
      <c r="AU353" s="8">
        <v>1.1789871484418546E-2</v>
      </c>
      <c r="AV353" s="8">
        <v>2.7725936176730805E-3</v>
      </c>
      <c r="AW353" s="8">
        <v>0.23413702946508064</v>
      </c>
      <c r="AX353" s="8">
        <v>2.1902856354086127E-2</v>
      </c>
      <c r="AY353" s="8">
        <v>6.3193384824312901E-3</v>
      </c>
      <c r="AZ353" s="8">
        <v>0.27634826325145162</v>
      </c>
      <c r="BA353" s="8">
        <v>2.071481889657387E-2</v>
      </c>
      <c r="BB353" s="8">
        <v>4.3083689296709669E-3</v>
      </c>
      <c r="BC353" s="8">
        <v>0.21364812237258224</v>
      </c>
      <c r="BD353" s="8">
        <v>7.5321565526975812E-3</v>
      </c>
      <c r="BE353" s="8">
        <v>1.7120670021158223E-3</v>
      </c>
      <c r="BF353" s="8">
        <v>0.1782950504383225</v>
      </c>
      <c r="BG353" s="8">
        <v>0.60233408868275851</v>
      </c>
      <c r="BH353" s="8">
        <v>2.6020806911096772E-6</v>
      </c>
      <c r="BI353" s="8">
        <v>0.14997314487191943</v>
      </c>
      <c r="BJ353" s="8">
        <v>1.2486994945669352</v>
      </c>
      <c r="BK353" s="8">
        <v>0.96586078066887082</v>
      </c>
      <c r="BL353" s="8">
        <v>0.89996163277951569</v>
      </c>
    </row>
    <row r="354" spans="1:64" x14ac:dyDescent="0.3">
      <c r="A354" s="7">
        <v>334511</v>
      </c>
      <c r="B354" s="7" t="s">
        <v>435</v>
      </c>
      <c r="C354" s="8">
        <f t="shared" si="90"/>
        <v>1.2770257394374193E-2</v>
      </c>
      <c r="D354" s="8">
        <f t="shared" si="91"/>
        <v>3.5862572706369359E-3</v>
      </c>
      <c r="E354" s="8">
        <f t="shared" si="92"/>
        <v>0.16459776381912902</v>
      </c>
      <c r="F354" s="8">
        <f t="shared" si="93"/>
        <v>2.2084315251364353E-2</v>
      </c>
      <c r="G354" s="8">
        <f t="shared" si="94"/>
        <v>6.7239391922393555E-3</v>
      </c>
      <c r="H354" s="8">
        <f t="shared" si="95"/>
        <v>0.19219939187503066</v>
      </c>
      <c r="I354" s="8">
        <f t="shared" si="96"/>
        <v>1.5640311449272581E-2</v>
      </c>
      <c r="J354" s="8">
        <f t="shared" si="97"/>
        <v>3.7124283522219342E-3</v>
      </c>
      <c r="K354" s="8">
        <f t="shared" si="98"/>
        <v>0.1121389566378629</v>
      </c>
      <c r="L354" s="8">
        <f t="shared" si="99"/>
        <v>8.2609355455891941E-3</v>
      </c>
      <c r="M354" s="8">
        <f t="shared" si="100"/>
        <v>2.2770371901954843E-3</v>
      </c>
      <c r="N354" s="8">
        <f t="shared" si="101"/>
        <v>0.12375250357140323</v>
      </c>
      <c r="O354" s="8">
        <f t="shared" si="102"/>
        <v>0.38907807887075813</v>
      </c>
      <c r="P354" s="8">
        <f t="shared" si="103"/>
        <v>2.2343667950927417E-6</v>
      </c>
      <c r="Q354" s="8">
        <f t="shared" si="104"/>
        <v>0.15124329848729032</v>
      </c>
      <c r="R354" s="8">
        <f t="shared" si="105"/>
        <v>1</v>
      </c>
      <c r="S354" s="8">
        <f t="shared" si="106"/>
        <v>0.65649151728661304</v>
      </c>
      <c r="T354" s="8">
        <f t="shared" si="107"/>
        <v>0.56697556740741939</v>
      </c>
      <c r="W354" s="7" t="s">
        <v>1657</v>
      </c>
      <c r="X354" s="7" t="s">
        <v>435</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1</v>
      </c>
      <c r="AO354" s="8">
        <v>0</v>
      </c>
      <c r="AP354" s="8">
        <v>0</v>
      </c>
      <c r="AS354" s="7">
        <v>334511</v>
      </c>
      <c r="AT354" s="7" t="s">
        <v>435</v>
      </c>
      <c r="AU354" s="8">
        <v>1.2770257394374193E-2</v>
      </c>
      <c r="AV354" s="8">
        <v>3.5862572706369359E-3</v>
      </c>
      <c r="AW354" s="8">
        <v>0.16459776381912902</v>
      </c>
      <c r="AX354" s="8">
        <v>2.2084315251364353E-2</v>
      </c>
      <c r="AY354" s="8">
        <v>6.7239391922393555E-3</v>
      </c>
      <c r="AZ354" s="8">
        <v>0.19219939187503066</v>
      </c>
      <c r="BA354" s="8">
        <v>1.5640311449272581E-2</v>
      </c>
      <c r="BB354" s="8">
        <v>3.7124283522219342E-3</v>
      </c>
      <c r="BC354" s="8">
        <v>0.1121389566378629</v>
      </c>
      <c r="BD354" s="8">
        <v>8.2609355455891941E-3</v>
      </c>
      <c r="BE354" s="8">
        <v>2.2770371901954843E-3</v>
      </c>
      <c r="BF354" s="8">
        <v>0.12375250357140323</v>
      </c>
      <c r="BG354" s="8">
        <v>0.38907807887075813</v>
      </c>
      <c r="BH354" s="8">
        <v>2.2343667950927417E-6</v>
      </c>
      <c r="BI354" s="8">
        <v>0.15124329848729032</v>
      </c>
      <c r="BJ354" s="8">
        <v>1.1809542784841935</v>
      </c>
      <c r="BK354" s="8">
        <v>0.65649151728661304</v>
      </c>
      <c r="BL354" s="8">
        <v>0.56697556740741939</v>
      </c>
    </row>
    <row r="355" spans="1:64" x14ac:dyDescent="0.3">
      <c r="A355" s="7">
        <v>334512</v>
      </c>
      <c r="B355" s="7" t="s">
        <v>436</v>
      </c>
      <c r="C355" s="8">
        <f t="shared" si="90"/>
        <v>1.1950818539611288E-2</v>
      </c>
      <c r="D355" s="8">
        <f t="shared" si="91"/>
        <v>3.5775207836759677E-3</v>
      </c>
      <c r="E355" s="8">
        <f t="shared" si="92"/>
        <v>5.5150076221387095E-2</v>
      </c>
      <c r="F355" s="8">
        <f t="shared" si="93"/>
        <v>6.5715329962840316E-3</v>
      </c>
      <c r="G355" s="8">
        <f t="shared" si="94"/>
        <v>2.5111342458454676E-3</v>
      </c>
      <c r="H355" s="8">
        <f t="shared" si="95"/>
        <v>3.3407079610053222E-2</v>
      </c>
      <c r="I355" s="8">
        <f t="shared" si="96"/>
        <v>7.649741774117742E-3</v>
      </c>
      <c r="J355" s="8">
        <f t="shared" si="97"/>
        <v>2.0229290102722584E-3</v>
      </c>
      <c r="K355" s="8">
        <f t="shared" si="98"/>
        <v>2.8982762952545166E-2</v>
      </c>
      <c r="L355" s="8">
        <f t="shared" si="99"/>
        <v>8.8559555068483849E-3</v>
      </c>
      <c r="M355" s="8">
        <f t="shared" si="100"/>
        <v>2.67707011594629E-3</v>
      </c>
      <c r="N355" s="8">
        <f t="shared" si="101"/>
        <v>4.3082828501322577E-2</v>
      </c>
      <c r="O355" s="8">
        <f t="shared" si="102"/>
        <v>0.14741355307490325</v>
      </c>
      <c r="P355" s="8">
        <f t="shared" si="103"/>
        <v>3.157303799473226E-6</v>
      </c>
      <c r="Q355" s="8">
        <f t="shared" si="104"/>
        <v>0.12291611986219353</v>
      </c>
      <c r="R355" s="8">
        <f t="shared" si="105"/>
        <v>1</v>
      </c>
      <c r="S355" s="8">
        <f t="shared" si="106"/>
        <v>0.23603813394870968</v>
      </c>
      <c r="T355" s="8">
        <f t="shared" si="107"/>
        <v>0.23220382083370963</v>
      </c>
      <c r="W355" s="7" t="s">
        <v>1658</v>
      </c>
      <c r="X355" s="7" t="s">
        <v>436</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1</v>
      </c>
      <c r="AO355" s="8">
        <v>0</v>
      </c>
      <c r="AP355" s="8">
        <v>0</v>
      </c>
      <c r="AS355" s="7">
        <v>334512</v>
      </c>
      <c r="AT355" s="7" t="s">
        <v>436</v>
      </c>
      <c r="AU355" s="8">
        <v>1.1950818539611288E-2</v>
      </c>
      <c r="AV355" s="8">
        <v>3.5775207836759677E-3</v>
      </c>
      <c r="AW355" s="8">
        <v>5.5150076221387095E-2</v>
      </c>
      <c r="AX355" s="8">
        <v>6.5715329962840316E-3</v>
      </c>
      <c r="AY355" s="8">
        <v>2.5111342458454676E-3</v>
      </c>
      <c r="AZ355" s="8">
        <v>3.3407079610053222E-2</v>
      </c>
      <c r="BA355" s="8">
        <v>7.649741774117742E-3</v>
      </c>
      <c r="BB355" s="8">
        <v>2.0229290102722584E-3</v>
      </c>
      <c r="BC355" s="8">
        <v>2.8982762952545166E-2</v>
      </c>
      <c r="BD355" s="8">
        <v>8.8559555068483849E-3</v>
      </c>
      <c r="BE355" s="8">
        <v>2.67707011594629E-3</v>
      </c>
      <c r="BF355" s="8">
        <v>4.3082828501322577E-2</v>
      </c>
      <c r="BG355" s="8">
        <v>0.14741355307490325</v>
      </c>
      <c r="BH355" s="8">
        <v>3.157303799473226E-6</v>
      </c>
      <c r="BI355" s="8">
        <v>0.12291611986219353</v>
      </c>
      <c r="BJ355" s="8">
        <v>1.0706784155446774</v>
      </c>
      <c r="BK355" s="8">
        <v>0.23603813394870968</v>
      </c>
      <c r="BL355" s="8">
        <v>0.23220382083370963</v>
      </c>
    </row>
    <row r="356" spans="1:64" x14ac:dyDescent="0.3">
      <c r="A356" s="7">
        <v>334513</v>
      </c>
      <c r="B356" s="7" t="s">
        <v>437</v>
      </c>
      <c r="C356" s="8">
        <f t="shared" si="90"/>
        <v>3.1000080864277423E-2</v>
      </c>
      <c r="D356" s="8">
        <f t="shared" si="91"/>
        <v>8.0183471034762886E-3</v>
      </c>
      <c r="E356" s="8">
        <f t="shared" si="92"/>
        <v>0.1157682957625645</v>
      </c>
      <c r="F356" s="8">
        <f t="shared" si="93"/>
        <v>2.108934127173161E-2</v>
      </c>
      <c r="G356" s="8">
        <f t="shared" si="94"/>
        <v>6.3163580608298396E-3</v>
      </c>
      <c r="H356" s="8">
        <f t="shared" si="95"/>
        <v>8.309038401818386E-2</v>
      </c>
      <c r="I356" s="8">
        <f t="shared" si="96"/>
        <v>2.1138951774509678E-2</v>
      </c>
      <c r="J356" s="8">
        <f t="shared" si="97"/>
        <v>4.7957710147882261E-3</v>
      </c>
      <c r="K356" s="8">
        <f t="shared" si="98"/>
        <v>6.5443027813870958E-2</v>
      </c>
      <c r="L356" s="8">
        <f t="shared" si="99"/>
        <v>2.4483941953853231E-2</v>
      </c>
      <c r="M356" s="8">
        <f t="shared" si="100"/>
        <v>6.2004429637545167E-3</v>
      </c>
      <c r="N356" s="8">
        <f t="shared" si="101"/>
        <v>9.4174259260762894E-2</v>
      </c>
      <c r="O356" s="8">
        <f t="shared" si="102"/>
        <v>0.3404395762401613</v>
      </c>
      <c r="P356" s="8">
        <f t="shared" si="103"/>
        <v>4.6527352707948377E-6</v>
      </c>
      <c r="Q356" s="8">
        <f t="shared" si="104"/>
        <v>0.27735173823156434</v>
      </c>
      <c r="R356" s="8">
        <f t="shared" si="105"/>
        <v>1</v>
      </c>
      <c r="S356" s="8">
        <f t="shared" si="106"/>
        <v>0.5782380188346774</v>
      </c>
      <c r="T356" s="8">
        <f t="shared" si="107"/>
        <v>0.55911968608709683</v>
      </c>
      <c r="W356" s="7" t="s">
        <v>1659</v>
      </c>
      <c r="X356" s="7" t="s">
        <v>437</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1</v>
      </c>
      <c r="AO356" s="8">
        <v>0</v>
      </c>
      <c r="AP356" s="8">
        <v>0</v>
      </c>
      <c r="AS356" s="7">
        <v>334513</v>
      </c>
      <c r="AT356" s="7" t="s">
        <v>437</v>
      </c>
      <c r="AU356" s="8">
        <v>3.1000080864277423E-2</v>
      </c>
      <c r="AV356" s="8">
        <v>8.0183471034762886E-3</v>
      </c>
      <c r="AW356" s="8">
        <v>0.1157682957625645</v>
      </c>
      <c r="AX356" s="8">
        <v>2.108934127173161E-2</v>
      </c>
      <c r="AY356" s="8">
        <v>6.3163580608298396E-3</v>
      </c>
      <c r="AZ356" s="8">
        <v>8.309038401818386E-2</v>
      </c>
      <c r="BA356" s="8">
        <v>2.1138951774509678E-2</v>
      </c>
      <c r="BB356" s="8">
        <v>4.7957710147882261E-3</v>
      </c>
      <c r="BC356" s="8">
        <v>6.5443027813870958E-2</v>
      </c>
      <c r="BD356" s="8">
        <v>2.4483941953853231E-2</v>
      </c>
      <c r="BE356" s="8">
        <v>6.2004429637545167E-3</v>
      </c>
      <c r="BF356" s="8">
        <v>9.4174259260762894E-2</v>
      </c>
      <c r="BG356" s="8">
        <v>0.3404395762401613</v>
      </c>
      <c r="BH356" s="8">
        <v>4.6527352707948377E-6</v>
      </c>
      <c r="BI356" s="8">
        <v>0.27735173823156434</v>
      </c>
      <c r="BJ356" s="8">
        <v>1.1547867237301612</v>
      </c>
      <c r="BK356" s="8">
        <v>0.5782380188346774</v>
      </c>
      <c r="BL356" s="8">
        <v>0.55911968608709683</v>
      </c>
    </row>
    <row r="357" spans="1:64" x14ac:dyDescent="0.3">
      <c r="A357" s="7">
        <v>334514</v>
      </c>
      <c r="B357" s="7" t="s">
        <v>438</v>
      </c>
      <c r="C357" s="8">
        <f t="shared" si="90"/>
        <v>3.6074340310551616E-3</v>
      </c>
      <c r="D357" s="8">
        <f t="shared" si="91"/>
        <v>1.0766273967899999E-3</v>
      </c>
      <c r="E357" s="8">
        <f t="shared" si="92"/>
        <v>8.8280303904080648E-2</v>
      </c>
      <c r="F357" s="8">
        <f t="shared" si="93"/>
        <v>1.1344783427959677E-2</v>
      </c>
      <c r="G357" s="8">
        <f t="shared" si="94"/>
        <v>4.1259263678417746E-3</v>
      </c>
      <c r="H357" s="8">
        <f t="shared" si="95"/>
        <v>0.18279225438348393</v>
      </c>
      <c r="I357" s="8">
        <f t="shared" si="96"/>
        <v>1.0536572924879032E-2</v>
      </c>
      <c r="J357" s="8">
        <f t="shared" si="97"/>
        <v>2.9674534177614514E-3</v>
      </c>
      <c r="K357" s="8">
        <f t="shared" si="98"/>
        <v>0.14141242052556452</v>
      </c>
      <c r="L357" s="8">
        <f t="shared" si="99"/>
        <v>2.2896207662091938E-3</v>
      </c>
      <c r="M357" s="8">
        <f t="shared" si="100"/>
        <v>6.6902613263122585E-4</v>
      </c>
      <c r="N357" s="8">
        <f t="shared" si="101"/>
        <v>6.731149992858064E-2</v>
      </c>
      <c r="O357" s="8">
        <f t="shared" si="102"/>
        <v>0.17543916165154835</v>
      </c>
      <c r="P357" s="8">
        <f t="shared" si="103"/>
        <v>3.3623238139525807E-7</v>
      </c>
      <c r="Q357" s="8">
        <f t="shared" si="104"/>
        <v>2.5121241216387098E-2</v>
      </c>
      <c r="R357" s="8">
        <f t="shared" si="105"/>
        <v>1</v>
      </c>
      <c r="S357" s="8">
        <f t="shared" si="106"/>
        <v>0.39181135127596772</v>
      </c>
      <c r="T357" s="8">
        <f t="shared" si="107"/>
        <v>0.34846483396500005</v>
      </c>
      <c r="W357" s="7" t="s">
        <v>1660</v>
      </c>
      <c r="X357" s="7" t="s">
        <v>438</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1</v>
      </c>
      <c r="AO357" s="8">
        <v>0</v>
      </c>
      <c r="AP357" s="8">
        <v>0</v>
      </c>
      <c r="AS357" s="7">
        <v>334514</v>
      </c>
      <c r="AT357" s="7" t="s">
        <v>438</v>
      </c>
      <c r="AU357" s="8">
        <v>3.6074340310551616E-3</v>
      </c>
      <c r="AV357" s="8">
        <v>1.0766273967899999E-3</v>
      </c>
      <c r="AW357" s="8">
        <v>8.8280303904080648E-2</v>
      </c>
      <c r="AX357" s="8">
        <v>1.1344783427959677E-2</v>
      </c>
      <c r="AY357" s="8">
        <v>4.1259263678417746E-3</v>
      </c>
      <c r="AZ357" s="8">
        <v>0.18279225438348393</v>
      </c>
      <c r="BA357" s="8">
        <v>1.0536572924879032E-2</v>
      </c>
      <c r="BB357" s="8">
        <v>2.9674534177614514E-3</v>
      </c>
      <c r="BC357" s="8">
        <v>0.14141242052556452</v>
      </c>
      <c r="BD357" s="8">
        <v>2.2896207662091938E-3</v>
      </c>
      <c r="BE357" s="8">
        <v>6.6902613263122585E-4</v>
      </c>
      <c r="BF357" s="8">
        <v>6.731149992858064E-2</v>
      </c>
      <c r="BG357" s="8">
        <v>0.17543916165154835</v>
      </c>
      <c r="BH357" s="8">
        <v>3.3623238139525807E-7</v>
      </c>
      <c r="BI357" s="8">
        <v>2.5121241216387098E-2</v>
      </c>
      <c r="BJ357" s="8">
        <v>1.0929643653319356</v>
      </c>
      <c r="BK357" s="8">
        <v>0.39181135127596772</v>
      </c>
      <c r="BL357" s="8">
        <v>0.34846483396500005</v>
      </c>
    </row>
    <row r="358" spans="1:64" x14ac:dyDescent="0.3">
      <c r="A358" s="7">
        <v>334515</v>
      </c>
      <c r="B358" s="7" t="s">
        <v>439</v>
      </c>
      <c r="C358" s="8">
        <f t="shared" si="90"/>
        <v>2.7489096228700001E-2</v>
      </c>
      <c r="D358" s="8">
        <f t="shared" si="91"/>
        <v>2.9976222188400001E-3</v>
      </c>
      <c r="E358" s="8">
        <f t="shared" si="92"/>
        <v>0.127613634015</v>
      </c>
      <c r="F358" s="8">
        <f t="shared" si="93"/>
        <v>2.3527483819400001E-2</v>
      </c>
      <c r="G358" s="8">
        <f t="shared" si="94"/>
        <v>2.54695128801E-3</v>
      </c>
      <c r="H358" s="8">
        <f t="shared" si="95"/>
        <v>4.6197613036300003E-2</v>
      </c>
      <c r="I358" s="8">
        <f t="shared" si="96"/>
        <v>2.9084909357800001E-2</v>
      </c>
      <c r="J358" s="8">
        <f t="shared" si="97"/>
        <v>2.56644437521E-3</v>
      </c>
      <c r="K358" s="8">
        <f t="shared" si="98"/>
        <v>4.9913717753799998E-2</v>
      </c>
      <c r="L358" s="8">
        <f t="shared" si="99"/>
        <v>2.2678682719799999E-2</v>
      </c>
      <c r="M358" s="8">
        <f t="shared" si="100"/>
        <v>2.24777044563E-3</v>
      </c>
      <c r="N358" s="8">
        <f t="shared" si="101"/>
        <v>0.12909192674200001</v>
      </c>
      <c r="O358" s="8">
        <f t="shared" si="102"/>
        <v>0.72850332179599997</v>
      </c>
      <c r="P358" s="8">
        <f t="shared" si="103"/>
        <v>1.00028436651E-5</v>
      </c>
      <c r="Q358" s="8">
        <f t="shared" si="104"/>
        <v>0.37769400365099998</v>
      </c>
      <c r="R358" s="8">
        <f t="shared" si="105"/>
        <v>1.15810035246</v>
      </c>
      <c r="S358" s="8">
        <f t="shared" si="106"/>
        <v>1.0722720481400001</v>
      </c>
      <c r="T358" s="8">
        <f t="shared" si="107"/>
        <v>1.08156507149</v>
      </c>
      <c r="W358" s="7" t="s">
        <v>1661</v>
      </c>
      <c r="X358" s="7" t="s">
        <v>439</v>
      </c>
      <c r="Y358" s="8">
        <v>2.7489096228700001E-2</v>
      </c>
      <c r="Z358" s="8">
        <v>2.9976222188400001E-3</v>
      </c>
      <c r="AA358" s="8">
        <v>0.127613634015</v>
      </c>
      <c r="AB358" s="8">
        <v>2.3527483819400001E-2</v>
      </c>
      <c r="AC358" s="8">
        <v>2.54695128801E-3</v>
      </c>
      <c r="AD358" s="8">
        <v>4.6197613036300003E-2</v>
      </c>
      <c r="AE358" s="8">
        <v>2.9084909357800001E-2</v>
      </c>
      <c r="AF358" s="8">
        <v>2.56644437521E-3</v>
      </c>
      <c r="AG358" s="8">
        <v>4.9913717753799998E-2</v>
      </c>
      <c r="AH358" s="8">
        <v>2.2678682719799999E-2</v>
      </c>
      <c r="AI358" s="8">
        <v>2.24777044563E-3</v>
      </c>
      <c r="AJ358" s="8">
        <v>0.12909192674200001</v>
      </c>
      <c r="AK358" s="8">
        <v>0.72850332179599997</v>
      </c>
      <c r="AL358" s="8">
        <v>1.00028436651E-5</v>
      </c>
      <c r="AM358" s="8">
        <v>0.37769400365099998</v>
      </c>
      <c r="AN358" s="8">
        <v>1.15810035246</v>
      </c>
      <c r="AO358" s="8">
        <v>1.0722720481400001</v>
      </c>
      <c r="AP358" s="8">
        <v>1.08156507149</v>
      </c>
      <c r="AS358" s="7">
        <v>334515</v>
      </c>
      <c r="AT358" s="7" t="s">
        <v>439</v>
      </c>
      <c r="AU358" s="8">
        <v>5.0380319624562908E-2</v>
      </c>
      <c r="AV358" s="8">
        <v>1.1692288235174354E-2</v>
      </c>
      <c r="AW358" s="8">
        <v>0.21691646055372585</v>
      </c>
      <c r="AX358" s="8">
        <v>6.6947229022179033E-2</v>
      </c>
      <c r="AY358" s="8">
        <v>1.7261281368506128E-2</v>
      </c>
      <c r="AZ358" s="8">
        <v>0.19748395977009359</v>
      </c>
      <c r="BA358" s="8">
        <v>5.3894257527745147E-2</v>
      </c>
      <c r="BB358" s="8">
        <v>1.0853345424579035E-2</v>
      </c>
      <c r="BC358" s="8">
        <v>0.1448882294132387</v>
      </c>
      <c r="BD358" s="8">
        <v>4.2278117257811283E-2</v>
      </c>
      <c r="BE358" s="8">
        <v>8.8330975547545147E-3</v>
      </c>
      <c r="BF358" s="8">
        <v>0.19558691193504837</v>
      </c>
      <c r="BG358" s="8">
        <v>0.61100278602245173</v>
      </c>
      <c r="BH358" s="8">
        <v>6.2361966054298379E-6</v>
      </c>
      <c r="BI358" s="8">
        <v>0.31677561596535492</v>
      </c>
      <c r="BJ358" s="8">
        <v>1.2789890684133869</v>
      </c>
      <c r="BK358" s="8">
        <v>1.1204021475799999</v>
      </c>
      <c r="BL358" s="8">
        <v>1.0483455097850003</v>
      </c>
    </row>
    <row r="359" spans="1:64" x14ac:dyDescent="0.3">
      <c r="A359" s="7">
        <v>334516</v>
      </c>
      <c r="B359" s="7" t="s">
        <v>440</v>
      </c>
      <c r="C359" s="8">
        <f t="shared" si="90"/>
        <v>1.0135817934507419E-2</v>
      </c>
      <c r="D359" s="8">
        <f t="shared" si="91"/>
        <v>2.7463533157033862E-3</v>
      </c>
      <c r="E359" s="8">
        <f t="shared" si="92"/>
        <v>0.12442481769912903</v>
      </c>
      <c r="F359" s="8">
        <f t="shared" si="93"/>
        <v>1.4028463501528709E-2</v>
      </c>
      <c r="G359" s="8">
        <f t="shared" si="94"/>
        <v>4.4178525696996771E-3</v>
      </c>
      <c r="H359" s="8">
        <f t="shared" si="95"/>
        <v>0.12898746447503387</v>
      </c>
      <c r="I359" s="8">
        <f t="shared" si="96"/>
        <v>1.6447153611467747E-2</v>
      </c>
      <c r="J359" s="8">
        <f t="shared" si="97"/>
        <v>3.9412301396458066E-3</v>
      </c>
      <c r="K359" s="8">
        <f t="shared" si="98"/>
        <v>0.11375919150208064</v>
      </c>
      <c r="L359" s="8">
        <f t="shared" si="99"/>
        <v>6.8701292525808078E-3</v>
      </c>
      <c r="M359" s="8">
        <f t="shared" si="100"/>
        <v>1.801798736047161E-3</v>
      </c>
      <c r="N359" s="8">
        <f t="shared" si="101"/>
        <v>9.7008939464387114E-2</v>
      </c>
      <c r="O359" s="8">
        <f t="shared" si="102"/>
        <v>0.27978880791935479</v>
      </c>
      <c r="P359" s="8">
        <f t="shared" si="103"/>
        <v>1.621652184667581E-6</v>
      </c>
      <c r="Q359" s="8">
        <f t="shared" si="104"/>
        <v>8.1061745210645159E-2</v>
      </c>
      <c r="R359" s="8">
        <f t="shared" si="105"/>
        <v>1</v>
      </c>
      <c r="S359" s="8">
        <f t="shared" si="106"/>
        <v>0.47001442570774188</v>
      </c>
      <c r="T359" s="8">
        <f t="shared" si="107"/>
        <v>0.45672822041451616</v>
      </c>
      <c r="W359" s="7" t="s">
        <v>1662</v>
      </c>
      <c r="X359" s="7" t="s">
        <v>440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1</v>
      </c>
      <c r="AO359" s="8">
        <v>0</v>
      </c>
      <c r="AP359" s="8">
        <v>0</v>
      </c>
      <c r="AS359" s="7">
        <v>334516</v>
      </c>
      <c r="AT359" s="7" t="s">
        <v>440</v>
      </c>
      <c r="AU359" s="8">
        <v>1.0135817934507419E-2</v>
      </c>
      <c r="AV359" s="8">
        <v>2.7463533157033862E-3</v>
      </c>
      <c r="AW359" s="8">
        <v>0.12442481769912903</v>
      </c>
      <c r="AX359" s="8">
        <v>1.4028463501528709E-2</v>
      </c>
      <c r="AY359" s="8">
        <v>4.4178525696996771E-3</v>
      </c>
      <c r="AZ359" s="8">
        <v>0.12898746447503387</v>
      </c>
      <c r="BA359" s="8">
        <v>1.6447153611467747E-2</v>
      </c>
      <c r="BB359" s="8">
        <v>3.9412301396458066E-3</v>
      </c>
      <c r="BC359" s="8">
        <v>0.11375919150208064</v>
      </c>
      <c r="BD359" s="8">
        <v>6.8701292525808078E-3</v>
      </c>
      <c r="BE359" s="8">
        <v>1.801798736047161E-3</v>
      </c>
      <c r="BF359" s="8">
        <v>9.7008939464387114E-2</v>
      </c>
      <c r="BG359" s="8">
        <v>0.27978880791935479</v>
      </c>
      <c r="BH359" s="8">
        <v>1.621652184667581E-6</v>
      </c>
      <c r="BI359" s="8">
        <v>8.1061745210645159E-2</v>
      </c>
      <c r="BJ359" s="8">
        <v>1.1373069889490324</v>
      </c>
      <c r="BK359" s="8">
        <v>0.47001442570774188</v>
      </c>
      <c r="BL359" s="8">
        <v>0.45672822041451616</v>
      </c>
    </row>
    <row r="360" spans="1:64" x14ac:dyDescent="0.3">
      <c r="A360" s="7">
        <v>334517</v>
      </c>
      <c r="B360" s="7" t="s">
        <v>441</v>
      </c>
      <c r="C360" s="8">
        <f t="shared" si="90"/>
        <v>5.2386364331999998E-3</v>
      </c>
      <c r="D360" s="8">
        <f t="shared" si="91"/>
        <v>1.4194216818638708E-3</v>
      </c>
      <c r="E360" s="8">
        <f t="shared" si="92"/>
        <v>4.3777147604483875E-2</v>
      </c>
      <c r="F360" s="8">
        <f t="shared" si="93"/>
        <v>1.1916833455335485E-2</v>
      </c>
      <c r="G360" s="8">
        <f t="shared" si="94"/>
        <v>4.4445377767822576E-3</v>
      </c>
      <c r="H360" s="8">
        <f t="shared" si="95"/>
        <v>8.6335407955064503E-2</v>
      </c>
      <c r="I360" s="8">
        <f t="shared" si="96"/>
        <v>1.0283572514569355E-2</v>
      </c>
      <c r="J360" s="8">
        <f t="shared" si="97"/>
        <v>2.6525390447854841E-3</v>
      </c>
      <c r="K360" s="8">
        <f t="shared" si="98"/>
        <v>5.413966193027419E-2</v>
      </c>
      <c r="L360" s="8">
        <f t="shared" si="99"/>
        <v>3.7907262067903226E-3</v>
      </c>
      <c r="M360" s="8">
        <f t="shared" si="100"/>
        <v>1.0082482424846773E-3</v>
      </c>
      <c r="N360" s="8">
        <f t="shared" si="101"/>
        <v>3.6680800028870968E-2</v>
      </c>
      <c r="O360" s="8">
        <f t="shared" si="102"/>
        <v>7.6762407647806452E-2</v>
      </c>
      <c r="P360" s="8">
        <f t="shared" si="103"/>
        <v>2.1094990188096774E-7</v>
      </c>
      <c r="Q360" s="8">
        <f t="shared" si="104"/>
        <v>1.8792068041838712E-2</v>
      </c>
      <c r="R360" s="8">
        <f t="shared" si="105"/>
        <v>1</v>
      </c>
      <c r="S360" s="8">
        <f t="shared" si="106"/>
        <v>0.19947097273564512</v>
      </c>
      <c r="T360" s="8">
        <f t="shared" si="107"/>
        <v>0.16384996703806451</v>
      </c>
      <c r="W360" s="7" t="s">
        <v>1663</v>
      </c>
      <c r="X360" s="7" t="s">
        <v>441</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1</v>
      </c>
      <c r="AO360" s="8">
        <v>0</v>
      </c>
      <c r="AP360" s="8">
        <v>0</v>
      </c>
      <c r="AS360" s="7">
        <v>334517</v>
      </c>
      <c r="AT360" s="7" t="s">
        <v>441</v>
      </c>
      <c r="AU360" s="8">
        <v>5.2386364331999998E-3</v>
      </c>
      <c r="AV360" s="8">
        <v>1.4194216818638708E-3</v>
      </c>
      <c r="AW360" s="8">
        <v>4.3777147604483875E-2</v>
      </c>
      <c r="AX360" s="8">
        <v>1.1916833455335485E-2</v>
      </c>
      <c r="AY360" s="8">
        <v>4.4445377767822576E-3</v>
      </c>
      <c r="AZ360" s="8">
        <v>8.6335407955064503E-2</v>
      </c>
      <c r="BA360" s="8">
        <v>1.0283572514569355E-2</v>
      </c>
      <c r="BB360" s="8">
        <v>2.6525390447854841E-3</v>
      </c>
      <c r="BC360" s="8">
        <v>5.413966193027419E-2</v>
      </c>
      <c r="BD360" s="8">
        <v>3.7907262067903226E-3</v>
      </c>
      <c r="BE360" s="8">
        <v>1.0082482424846773E-3</v>
      </c>
      <c r="BF360" s="8">
        <v>3.6680800028870968E-2</v>
      </c>
      <c r="BG360" s="8">
        <v>7.6762407647806452E-2</v>
      </c>
      <c r="BH360" s="8">
        <v>2.1094990188096774E-7</v>
      </c>
      <c r="BI360" s="8">
        <v>1.8792068041838712E-2</v>
      </c>
      <c r="BJ360" s="8">
        <v>1.0504352057195161</v>
      </c>
      <c r="BK360" s="8">
        <v>0.19947097273564512</v>
      </c>
      <c r="BL360" s="8">
        <v>0.16384996703806451</v>
      </c>
    </row>
    <row r="361" spans="1:64" x14ac:dyDescent="0.3">
      <c r="A361" s="7">
        <v>334519</v>
      </c>
      <c r="B361" s="7" t="s">
        <v>442</v>
      </c>
      <c r="C361" s="8">
        <f t="shared" si="90"/>
        <v>1.4762480317820971E-2</v>
      </c>
      <c r="D361" s="8">
        <f t="shared" si="91"/>
        <v>3.7738427087804826E-3</v>
      </c>
      <c r="E361" s="8">
        <f t="shared" si="92"/>
        <v>0.19606003530264515</v>
      </c>
      <c r="F361" s="8">
        <f t="shared" si="93"/>
        <v>2.5602784089902901E-2</v>
      </c>
      <c r="G361" s="8">
        <f t="shared" si="94"/>
        <v>7.6314681458901608E-3</v>
      </c>
      <c r="H361" s="8">
        <f t="shared" si="95"/>
        <v>0.23079896816540327</v>
      </c>
      <c r="I361" s="8">
        <f t="shared" si="96"/>
        <v>2.1165441388483874E-2</v>
      </c>
      <c r="J361" s="8">
        <f t="shared" si="97"/>
        <v>4.8588403803875814E-3</v>
      </c>
      <c r="K361" s="8">
        <f t="shared" si="98"/>
        <v>0.15697261086919354</v>
      </c>
      <c r="L361" s="8">
        <f t="shared" si="99"/>
        <v>9.6275706202685468E-3</v>
      </c>
      <c r="M361" s="8">
        <f t="shared" si="100"/>
        <v>2.4182367679916128E-3</v>
      </c>
      <c r="N361" s="8">
        <f t="shared" si="101"/>
        <v>0.15286868320953226</v>
      </c>
      <c r="O361" s="8">
        <f t="shared" si="102"/>
        <v>0.48096429555925779</v>
      </c>
      <c r="P361" s="8">
        <f t="shared" si="103"/>
        <v>2.4568952799727424E-6</v>
      </c>
      <c r="Q361" s="8">
        <f t="shared" si="104"/>
        <v>0.15037249070012912</v>
      </c>
      <c r="R361" s="8">
        <f t="shared" si="105"/>
        <v>1</v>
      </c>
      <c r="S361" s="8">
        <f t="shared" si="106"/>
        <v>0.81242031717499985</v>
      </c>
      <c r="T361" s="8">
        <f t="shared" si="107"/>
        <v>0.73138398941258065</v>
      </c>
      <c r="W361" s="7" t="s">
        <v>1664</v>
      </c>
      <c r="X361" s="7" t="s">
        <v>442</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1</v>
      </c>
      <c r="AO361" s="8">
        <v>0</v>
      </c>
      <c r="AP361" s="8">
        <v>0</v>
      </c>
      <c r="AS361" s="7">
        <v>334519</v>
      </c>
      <c r="AT361" s="7" t="s">
        <v>442</v>
      </c>
      <c r="AU361" s="8">
        <v>1.4762480317820971E-2</v>
      </c>
      <c r="AV361" s="8">
        <v>3.7738427087804826E-3</v>
      </c>
      <c r="AW361" s="8">
        <v>0.19606003530264515</v>
      </c>
      <c r="AX361" s="8">
        <v>2.5602784089902901E-2</v>
      </c>
      <c r="AY361" s="8">
        <v>7.6314681458901608E-3</v>
      </c>
      <c r="AZ361" s="8">
        <v>0.23079896816540327</v>
      </c>
      <c r="BA361" s="8">
        <v>2.1165441388483874E-2</v>
      </c>
      <c r="BB361" s="8">
        <v>4.8588403803875814E-3</v>
      </c>
      <c r="BC361" s="8">
        <v>0.15697261086919354</v>
      </c>
      <c r="BD361" s="8">
        <v>9.6275706202685468E-3</v>
      </c>
      <c r="BE361" s="8">
        <v>2.4182367679916128E-3</v>
      </c>
      <c r="BF361" s="8">
        <v>0.15286868320953226</v>
      </c>
      <c r="BG361" s="8">
        <v>0.48096429555925779</v>
      </c>
      <c r="BH361" s="8">
        <v>2.4568952799727424E-6</v>
      </c>
      <c r="BI361" s="8">
        <v>0.15037249070012912</v>
      </c>
      <c r="BJ361" s="8">
        <v>1.2145963583295161</v>
      </c>
      <c r="BK361" s="8">
        <v>0.81242031717499985</v>
      </c>
      <c r="BL361" s="8">
        <v>0.73138398941258065</v>
      </c>
    </row>
    <row r="362" spans="1:64" x14ac:dyDescent="0.3">
      <c r="A362" s="7">
        <v>334610</v>
      </c>
      <c r="B362" s="7" t="s">
        <v>1211</v>
      </c>
      <c r="C362" s="8">
        <f t="shared" si="90"/>
        <v>9.0780183264740355E-3</v>
      </c>
      <c r="D362" s="8">
        <f t="shared" si="91"/>
        <v>2.4060074407800001E-3</v>
      </c>
      <c r="E362" s="8">
        <f t="shared" si="92"/>
        <v>0.16241741176167745</v>
      </c>
      <c r="F362" s="8">
        <f t="shared" si="93"/>
        <v>7.0715335830477417E-3</v>
      </c>
      <c r="G362" s="8">
        <f t="shared" si="94"/>
        <v>1.9552183835564682E-3</v>
      </c>
      <c r="H362" s="8">
        <f t="shared" si="95"/>
        <v>0.10805305563699033</v>
      </c>
      <c r="I362" s="8">
        <f t="shared" si="96"/>
        <v>6.5700460516612911E-3</v>
      </c>
      <c r="J362" s="8">
        <f t="shared" si="97"/>
        <v>1.4082296309257257E-3</v>
      </c>
      <c r="K362" s="8">
        <f t="shared" si="98"/>
        <v>7.3309126343662878E-2</v>
      </c>
      <c r="L362" s="8">
        <f t="shared" si="99"/>
        <v>5.7362710927462901E-3</v>
      </c>
      <c r="M362" s="8">
        <f t="shared" si="100"/>
        <v>1.4570636932105324E-3</v>
      </c>
      <c r="N362" s="8">
        <f t="shared" si="101"/>
        <v>0.11260511176759679</v>
      </c>
      <c r="O362" s="8">
        <f t="shared" si="102"/>
        <v>0.46676102840400036</v>
      </c>
      <c r="P362" s="8">
        <f t="shared" si="103"/>
        <v>4.4670334149048388E-6</v>
      </c>
      <c r="Q362" s="8">
        <f t="shared" si="104"/>
        <v>0.30397044012249991</v>
      </c>
      <c r="R362" s="8">
        <f t="shared" si="105"/>
        <v>1</v>
      </c>
      <c r="S362" s="8">
        <f t="shared" si="106"/>
        <v>0.6170798076035483</v>
      </c>
      <c r="T362" s="8">
        <f t="shared" si="107"/>
        <v>0.58128740202629037</v>
      </c>
      <c r="W362" s="7" t="s">
        <v>1665</v>
      </c>
      <c r="X362" s="7" t="s">
        <v>1211</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1</v>
      </c>
      <c r="AO362" s="8">
        <v>0</v>
      </c>
      <c r="AP362" s="8">
        <v>0</v>
      </c>
      <c r="AS362" s="7">
        <v>334610</v>
      </c>
      <c r="AT362" s="7" t="s">
        <v>1211</v>
      </c>
      <c r="AU362" s="8">
        <v>9.0780183264740355E-3</v>
      </c>
      <c r="AV362" s="8">
        <v>2.4060074407800001E-3</v>
      </c>
      <c r="AW362" s="8">
        <v>0.16241741176167745</v>
      </c>
      <c r="AX362" s="8">
        <v>7.0715335830477417E-3</v>
      </c>
      <c r="AY362" s="8">
        <v>1.9552183835564682E-3</v>
      </c>
      <c r="AZ362" s="8">
        <v>0.10805305563699033</v>
      </c>
      <c r="BA362" s="8">
        <v>6.5700460516612911E-3</v>
      </c>
      <c r="BB362" s="8">
        <v>1.4082296309257257E-3</v>
      </c>
      <c r="BC362" s="8">
        <v>7.3309126343662878E-2</v>
      </c>
      <c r="BD362" s="8">
        <v>5.7362710927462901E-3</v>
      </c>
      <c r="BE362" s="8">
        <v>1.4570636932105324E-3</v>
      </c>
      <c r="BF362" s="8">
        <v>0.11260511176759679</v>
      </c>
      <c r="BG362" s="8">
        <v>0.46676102840400036</v>
      </c>
      <c r="BH362" s="8">
        <v>4.4670334149048388E-6</v>
      </c>
      <c r="BI362" s="8">
        <v>0.30397044012249991</v>
      </c>
      <c r="BJ362" s="8">
        <v>1.1739014375291938</v>
      </c>
      <c r="BK362" s="8">
        <v>0.6170798076035483</v>
      </c>
      <c r="BL362" s="8">
        <v>0.58128740202629037</v>
      </c>
    </row>
    <row r="363" spans="1:64" x14ac:dyDescent="0.3">
      <c r="A363" s="7">
        <v>335131</v>
      </c>
      <c r="B363" s="7" t="s">
        <v>443</v>
      </c>
      <c r="C363" s="8">
        <f t="shared" si="90"/>
        <v>4.7019577836999997E-2</v>
      </c>
      <c r="D363" s="8">
        <f t="shared" si="91"/>
        <v>5.3726302625999997E-3</v>
      </c>
      <c r="E363" s="8">
        <f t="shared" si="92"/>
        <v>7.9764281208299995E-2</v>
      </c>
      <c r="F363" s="8">
        <f t="shared" si="93"/>
        <v>2.0925785340900002E-2</v>
      </c>
      <c r="G363" s="8">
        <f t="shared" si="94"/>
        <v>3.2538900706400001E-3</v>
      </c>
      <c r="H363" s="8">
        <f t="shared" si="95"/>
        <v>2.6969176273700001E-2</v>
      </c>
      <c r="I363" s="8">
        <f t="shared" si="96"/>
        <v>4.34586525586E-2</v>
      </c>
      <c r="J363" s="8">
        <f t="shared" si="97"/>
        <v>5.4297591040100004E-3</v>
      </c>
      <c r="K363" s="8">
        <f t="shared" si="98"/>
        <v>4.2019143231900001E-2</v>
      </c>
      <c r="L363" s="8">
        <f t="shared" si="99"/>
        <v>4.9321521302600001E-2</v>
      </c>
      <c r="M363" s="8">
        <f t="shared" si="100"/>
        <v>5.7758026372500002E-3</v>
      </c>
      <c r="N363" s="8">
        <f t="shared" si="101"/>
        <v>0.116485565185</v>
      </c>
      <c r="O363" s="8">
        <f t="shared" si="102"/>
        <v>0.497257750522</v>
      </c>
      <c r="P363" s="8">
        <f t="shared" si="103"/>
        <v>1.2107245449100001E-5</v>
      </c>
      <c r="Q363" s="8">
        <f t="shared" si="104"/>
        <v>0.30781789176500002</v>
      </c>
      <c r="R363" s="8">
        <f t="shared" si="105"/>
        <v>1.13215648931</v>
      </c>
      <c r="S363" s="8">
        <f t="shared" si="106"/>
        <v>1.0511488516900001</v>
      </c>
      <c r="T363" s="8">
        <f t="shared" si="107"/>
        <v>1.09090755489</v>
      </c>
      <c r="W363" s="7" t="s">
        <v>1666</v>
      </c>
      <c r="X363" s="7" t="s">
        <v>443</v>
      </c>
      <c r="Y363" s="8">
        <v>4.7019577836999997E-2</v>
      </c>
      <c r="Z363" s="8">
        <v>5.3726302625999997E-3</v>
      </c>
      <c r="AA363" s="8">
        <v>7.9764281208299995E-2</v>
      </c>
      <c r="AB363" s="8">
        <v>2.0925785340900002E-2</v>
      </c>
      <c r="AC363" s="8">
        <v>3.2538900706400001E-3</v>
      </c>
      <c r="AD363" s="8">
        <v>2.6969176273700001E-2</v>
      </c>
      <c r="AE363" s="8">
        <v>4.34586525586E-2</v>
      </c>
      <c r="AF363" s="8">
        <v>5.4297591040100004E-3</v>
      </c>
      <c r="AG363" s="8">
        <v>4.2019143231900001E-2</v>
      </c>
      <c r="AH363" s="8">
        <v>4.9321521302600001E-2</v>
      </c>
      <c r="AI363" s="8">
        <v>5.7758026372500002E-3</v>
      </c>
      <c r="AJ363" s="8">
        <v>0.116485565185</v>
      </c>
      <c r="AK363" s="8">
        <v>0.497257750522</v>
      </c>
      <c r="AL363" s="8">
        <v>1.2107245449100001E-5</v>
      </c>
      <c r="AM363" s="8">
        <v>0.30781789176500002</v>
      </c>
      <c r="AN363" s="8">
        <v>1.13215648931</v>
      </c>
      <c r="AO363" s="8">
        <v>1.0511488516900001</v>
      </c>
      <c r="AP363" s="8">
        <v>1.09090755489</v>
      </c>
      <c r="AS363" s="7">
        <v>335131</v>
      </c>
      <c r="AT363" s="7" t="s">
        <v>443</v>
      </c>
      <c r="AU363" s="8">
        <v>7.266771776962741E-2</v>
      </c>
      <c r="AV363" s="8">
        <v>1.4926684313147259E-2</v>
      </c>
      <c r="AW363" s="8">
        <v>0.16243395391411294</v>
      </c>
      <c r="AX363" s="8">
        <v>6.1887527118840803E-2</v>
      </c>
      <c r="AY363" s="8">
        <v>1.8236078510309194E-2</v>
      </c>
      <c r="AZ363" s="8">
        <v>0.13160594212459617</v>
      </c>
      <c r="BA363" s="8">
        <v>7.5743424676617752E-2</v>
      </c>
      <c r="BB363" s="8">
        <v>1.6691730504412094E-2</v>
      </c>
      <c r="BC363" s="8">
        <v>0.13708012503923225</v>
      </c>
      <c r="BD363" s="8">
        <v>8.1315565538835483E-2</v>
      </c>
      <c r="BE363" s="8">
        <v>1.6479645900857744E-2</v>
      </c>
      <c r="BF363" s="8">
        <v>0.21361886139551936</v>
      </c>
      <c r="BG363" s="8">
        <v>0.49725775052199966</v>
      </c>
      <c r="BH363" s="8">
        <v>1.0669406354513383E-5</v>
      </c>
      <c r="BI363" s="8">
        <v>0.30781789176500002</v>
      </c>
      <c r="BJ363" s="8">
        <v>1.2500283559966128</v>
      </c>
      <c r="BK363" s="8">
        <v>1.2117295477540322</v>
      </c>
      <c r="BL363" s="8">
        <v>1.2295152802208069</v>
      </c>
    </row>
    <row r="364" spans="1:64" x14ac:dyDescent="0.3">
      <c r="A364" s="7">
        <v>335132</v>
      </c>
      <c r="B364" s="7" t="s">
        <v>444</v>
      </c>
      <c r="C364" s="8">
        <f t="shared" si="90"/>
        <v>4.7527676404399997E-2</v>
      </c>
      <c r="D364" s="8">
        <f t="shared" si="91"/>
        <v>5.3662989376799999E-3</v>
      </c>
      <c r="E364" s="8">
        <f t="shared" si="92"/>
        <v>8.0051665947199993E-2</v>
      </c>
      <c r="F364" s="8">
        <f t="shared" si="93"/>
        <v>1.9549796514899999E-2</v>
      </c>
      <c r="G364" s="8">
        <f t="shared" si="94"/>
        <v>2.9664397919999998E-3</v>
      </c>
      <c r="H364" s="8">
        <f t="shared" si="95"/>
        <v>2.4030379095200002E-2</v>
      </c>
      <c r="I364" s="8">
        <f t="shared" si="96"/>
        <v>4.4557557698299999E-2</v>
      </c>
      <c r="J364" s="8">
        <f t="shared" si="97"/>
        <v>5.5055006197700001E-3</v>
      </c>
      <c r="K364" s="8">
        <f t="shared" si="98"/>
        <v>4.2016559591499997E-2</v>
      </c>
      <c r="L364" s="8">
        <f t="shared" si="99"/>
        <v>4.9778440690299998E-2</v>
      </c>
      <c r="M364" s="8">
        <f t="shared" si="100"/>
        <v>5.7821427146299998E-3</v>
      </c>
      <c r="N364" s="8">
        <f t="shared" si="101"/>
        <v>0.117251192612</v>
      </c>
      <c r="O364" s="8">
        <f t="shared" si="102"/>
        <v>0.49719162807</v>
      </c>
      <c r="P364" s="8">
        <f t="shared" si="103"/>
        <v>1.3374077720499999E-5</v>
      </c>
      <c r="Q364" s="8">
        <f t="shared" si="104"/>
        <v>0.303923876835</v>
      </c>
      <c r="R364" s="8">
        <f t="shared" si="105"/>
        <v>1.1329456412900001</v>
      </c>
      <c r="S364" s="8">
        <f t="shared" si="106"/>
        <v>1.0465466154</v>
      </c>
      <c r="T364" s="8">
        <f t="shared" si="107"/>
        <v>1.0920796179100001</v>
      </c>
      <c r="W364" s="7" t="s">
        <v>1667</v>
      </c>
      <c r="X364" s="7" t="s">
        <v>444</v>
      </c>
      <c r="Y364" s="8">
        <v>4.7527676404399997E-2</v>
      </c>
      <c r="Z364" s="8">
        <v>5.3662989376799999E-3</v>
      </c>
      <c r="AA364" s="8">
        <v>8.0051665947199993E-2</v>
      </c>
      <c r="AB364" s="8">
        <v>1.9549796514899999E-2</v>
      </c>
      <c r="AC364" s="8">
        <v>2.9664397919999998E-3</v>
      </c>
      <c r="AD364" s="8">
        <v>2.4030379095200002E-2</v>
      </c>
      <c r="AE364" s="8">
        <v>4.4557557698299999E-2</v>
      </c>
      <c r="AF364" s="8">
        <v>5.5055006197700001E-3</v>
      </c>
      <c r="AG364" s="8">
        <v>4.2016559591499997E-2</v>
      </c>
      <c r="AH364" s="8">
        <v>4.9778440690299998E-2</v>
      </c>
      <c r="AI364" s="8">
        <v>5.7821427146299998E-3</v>
      </c>
      <c r="AJ364" s="8">
        <v>0.117251192612</v>
      </c>
      <c r="AK364" s="8">
        <v>0.49719162807</v>
      </c>
      <c r="AL364" s="8">
        <v>1.3374077720499999E-5</v>
      </c>
      <c r="AM364" s="8">
        <v>0.303923876835</v>
      </c>
      <c r="AN364" s="8">
        <v>1.1329456412900001</v>
      </c>
      <c r="AO364" s="8">
        <v>1.0465466154</v>
      </c>
      <c r="AP364" s="8">
        <v>1.0920796179100001</v>
      </c>
      <c r="AS364" s="7">
        <v>335132</v>
      </c>
      <c r="AT364" s="7" t="s">
        <v>444</v>
      </c>
      <c r="AU364" s="8">
        <v>6.1384770029712911E-2</v>
      </c>
      <c r="AV364" s="8">
        <v>1.331917752077677E-2</v>
      </c>
      <c r="AW364" s="8">
        <v>0.1346164389940355</v>
      </c>
      <c r="AX364" s="8">
        <v>4.8542529989219346E-2</v>
      </c>
      <c r="AY364" s="8">
        <v>1.4243054565916289E-2</v>
      </c>
      <c r="AZ364" s="8">
        <v>0.1069805553189016</v>
      </c>
      <c r="BA364" s="8">
        <v>6.4741069236167736E-2</v>
      </c>
      <c r="BB364" s="8">
        <v>1.5213144223998705E-2</v>
      </c>
      <c r="BC364" s="8">
        <v>0.11708616814930325</v>
      </c>
      <c r="BD364" s="8">
        <v>6.8609837798020976E-2</v>
      </c>
      <c r="BE364" s="8">
        <v>1.4758725262028708E-2</v>
      </c>
      <c r="BF364" s="8">
        <v>0.17630156005417746</v>
      </c>
      <c r="BG364" s="8">
        <v>0.37690333095629014</v>
      </c>
      <c r="BH364" s="8">
        <v>6.9488964179370917E-6</v>
      </c>
      <c r="BI364" s="8">
        <v>0.23039390663298404</v>
      </c>
      <c r="BJ364" s="8">
        <v>1.2093203865446776</v>
      </c>
      <c r="BK364" s="8">
        <v>0.92783065600306447</v>
      </c>
      <c r="BL364" s="8">
        <v>0.95510489773822604</v>
      </c>
    </row>
    <row r="365" spans="1:64" x14ac:dyDescent="0.3">
      <c r="A365" s="7">
        <v>335139</v>
      </c>
      <c r="B365" s="7" t="s">
        <v>1212</v>
      </c>
      <c r="C365" s="8">
        <f t="shared" si="90"/>
        <v>2.911486160501774E-2</v>
      </c>
      <c r="D365" s="8">
        <f t="shared" si="91"/>
        <v>8.3594271845161289E-3</v>
      </c>
      <c r="E365" s="8">
        <f t="shared" si="92"/>
        <v>5.5925250283322583E-2</v>
      </c>
      <c r="F365" s="8">
        <f t="shared" si="93"/>
        <v>1.5166128498890324E-2</v>
      </c>
      <c r="G365" s="8">
        <f t="shared" si="94"/>
        <v>6.4143937011814514E-3</v>
      </c>
      <c r="H365" s="8">
        <f t="shared" si="95"/>
        <v>3.6436998957559683E-2</v>
      </c>
      <c r="I365" s="8">
        <f t="shared" si="96"/>
        <v>2.1648194224454839E-2</v>
      </c>
      <c r="J365" s="8">
        <f t="shared" si="97"/>
        <v>7.3215289193840332E-3</v>
      </c>
      <c r="K365" s="8">
        <f t="shared" si="98"/>
        <v>4.3040276447167743E-2</v>
      </c>
      <c r="L365" s="8">
        <f t="shared" si="99"/>
        <v>2.9586072511388707E-2</v>
      </c>
      <c r="M365" s="8">
        <f t="shared" si="100"/>
        <v>8.5883006998338698E-3</v>
      </c>
      <c r="N365" s="8">
        <f t="shared" si="101"/>
        <v>6.4501197701129026E-2</v>
      </c>
      <c r="O365" s="8">
        <f t="shared" si="102"/>
        <v>0.12130882749909677</v>
      </c>
      <c r="P365" s="8">
        <f t="shared" si="103"/>
        <v>2.5891445498845163E-6</v>
      </c>
      <c r="Q365" s="8">
        <f t="shared" si="104"/>
        <v>9.0254838029548382E-2</v>
      </c>
      <c r="R365" s="8">
        <f t="shared" si="105"/>
        <v>1</v>
      </c>
      <c r="S365" s="8">
        <f t="shared" si="106"/>
        <v>0.28382397277048388</v>
      </c>
      <c r="T365" s="8">
        <f t="shared" si="107"/>
        <v>0.29781645120354838</v>
      </c>
      <c r="W365" s="7" t="s">
        <v>1668</v>
      </c>
      <c r="X365" s="7" t="s">
        <v>1212</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1</v>
      </c>
      <c r="AO365" s="8">
        <v>0</v>
      </c>
      <c r="AP365" s="8">
        <v>0</v>
      </c>
      <c r="AS365" s="7">
        <v>335139</v>
      </c>
      <c r="AT365" s="7" t="s">
        <v>1212</v>
      </c>
      <c r="AU365" s="8">
        <v>2.911486160501774E-2</v>
      </c>
      <c r="AV365" s="8">
        <v>8.3594271845161289E-3</v>
      </c>
      <c r="AW365" s="8">
        <v>5.5925250283322583E-2</v>
      </c>
      <c r="AX365" s="8">
        <v>1.5166128498890324E-2</v>
      </c>
      <c r="AY365" s="8">
        <v>6.4143937011814514E-3</v>
      </c>
      <c r="AZ365" s="8">
        <v>3.6436998957559683E-2</v>
      </c>
      <c r="BA365" s="8">
        <v>2.1648194224454839E-2</v>
      </c>
      <c r="BB365" s="8">
        <v>7.3215289193840332E-3</v>
      </c>
      <c r="BC365" s="8">
        <v>4.3040276447167743E-2</v>
      </c>
      <c r="BD365" s="8">
        <v>2.9586072511388707E-2</v>
      </c>
      <c r="BE365" s="8">
        <v>8.5883006998338698E-3</v>
      </c>
      <c r="BF365" s="8">
        <v>6.4501197701129026E-2</v>
      </c>
      <c r="BG365" s="8">
        <v>0.12130882749909677</v>
      </c>
      <c r="BH365" s="8">
        <v>2.5891445498845163E-6</v>
      </c>
      <c r="BI365" s="8">
        <v>9.0254838029548382E-2</v>
      </c>
      <c r="BJ365" s="8">
        <v>1.0933995390727418</v>
      </c>
      <c r="BK365" s="8">
        <v>0.28382397277048388</v>
      </c>
      <c r="BL365" s="8">
        <v>0.29781645120354838</v>
      </c>
    </row>
    <row r="366" spans="1:64" x14ac:dyDescent="0.3">
      <c r="A366" s="7">
        <v>335210</v>
      </c>
      <c r="B366" s="7" t="s">
        <v>445</v>
      </c>
      <c r="C366" s="8">
        <f t="shared" si="90"/>
        <v>1.9267737397574192E-2</v>
      </c>
      <c r="D366" s="8">
        <f t="shared" si="91"/>
        <v>5.9543500065635489E-3</v>
      </c>
      <c r="E366" s="8">
        <f t="shared" si="92"/>
        <v>4.4378684576064517E-2</v>
      </c>
      <c r="F366" s="8">
        <f t="shared" si="93"/>
        <v>2.0955797895929031E-2</v>
      </c>
      <c r="G366" s="8">
        <f t="shared" si="94"/>
        <v>9.3370271980309678E-3</v>
      </c>
      <c r="H366" s="8">
        <f t="shared" si="95"/>
        <v>5.901028838899032E-2</v>
      </c>
      <c r="I366" s="8">
        <f t="shared" si="96"/>
        <v>2.0288744970258062E-2</v>
      </c>
      <c r="J366" s="8">
        <f t="shared" si="97"/>
        <v>7.2039100674974208E-3</v>
      </c>
      <c r="K366" s="8">
        <f t="shared" si="98"/>
        <v>4.4730612424453225E-2</v>
      </c>
      <c r="L366" s="8">
        <f t="shared" si="99"/>
        <v>2.2257842755995159E-2</v>
      </c>
      <c r="M366" s="8">
        <f t="shared" si="100"/>
        <v>6.7611303487477422E-3</v>
      </c>
      <c r="N366" s="8">
        <f t="shared" si="101"/>
        <v>6.0033844432209681E-2</v>
      </c>
      <c r="O366" s="8">
        <f t="shared" si="102"/>
        <v>9.8508968573096767E-2</v>
      </c>
      <c r="P366" s="8">
        <f t="shared" si="103"/>
        <v>9.6297213715983869E-7</v>
      </c>
      <c r="Q366" s="8">
        <f t="shared" si="104"/>
        <v>5.8596413593564531E-2</v>
      </c>
      <c r="R366" s="8">
        <f t="shared" si="105"/>
        <v>1</v>
      </c>
      <c r="S366" s="8">
        <f t="shared" si="106"/>
        <v>0.29898053283774195</v>
      </c>
      <c r="T366" s="8">
        <f t="shared" si="107"/>
        <v>0.28190068681709674</v>
      </c>
      <c r="W366" s="7" t="s">
        <v>1669</v>
      </c>
      <c r="X366" s="7" t="s">
        <v>445</v>
      </c>
      <c r="Y366" s="8">
        <v>0</v>
      </c>
      <c r="Z366" s="8">
        <v>0</v>
      </c>
      <c r="AA366" s="8">
        <v>0</v>
      </c>
      <c r="AB366" s="8">
        <v>0</v>
      </c>
      <c r="AC366" s="8">
        <v>0</v>
      </c>
      <c r="AD366" s="8">
        <v>0</v>
      </c>
      <c r="AE366" s="8">
        <v>0</v>
      </c>
      <c r="AF366" s="8">
        <v>0</v>
      </c>
      <c r="AG366" s="8">
        <v>0</v>
      </c>
      <c r="AH366" s="8">
        <v>0</v>
      </c>
      <c r="AI366" s="8">
        <v>0</v>
      </c>
      <c r="AJ366" s="8">
        <v>0</v>
      </c>
      <c r="AK366" s="8">
        <v>0</v>
      </c>
      <c r="AL366" s="8">
        <v>0</v>
      </c>
      <c r="AM366" s="8">
        <v>0</v>
      </c>
      <c r="AN366" s="8">
        <v>1</v>
      </c>
      <c r="AO366" s="8">
        <v>0</v>
      </c>
      <c r="AP366" s="8">
        <v>0</v>
      </c>
      <c r="AS366" s="7">
        <v>335210</v>
      </c>
      <c r="AT366" s="7" t="s">
        <v>445</v>
      </c>
      <c r="AU366" s="8">
        <v>1.9267737397574192E-2</v>
      </c>
      <c r="AV366" s="8">
        <v>5.9543500065635489E-3</v>
      </c>
      <c r="AW366" s="8">
        <v>4.4378684576064517E-2</v>
      </c>
      <c r="AX366" s="8">
        <v>2.0955797895929031E-2</v>
      </c>
      <c r="AY366" s="8">
        <v>9.3370271980309678E-3</v>
      </c>
      <c r="AZ366" s="8">
        <v>5.901028838899032E-2</v>
      </c>
      <c r="BA366" s="8">
        <v>2.0288744970258062E-2</v>
      </c>
      <c r="BB366" s="8">
        <v>7.2039100674974208E-3</v>
      </c>
      <c r="BC366" s="8">
        <v>4.4730612424453225E-2</v>
      </c>
      <c r="BD366" s="8">
        <v>2.2257842755995159E-2</v>
      </c>
      <c r="BE366" s="8">
        <v>6.7611303487477422E-3</v>
      </c>
      <c r="BF366" s="8">
        <v>6.0033844432209681E-2</v>
      </c>
      <c r="BG366" s="8">
        <v>9.8508968573096767E-2</v>
      </c>
      <c r="BH366" s="8">
        <v>9.6297213715983869E-7</v>
      </c>
      <c r="BI366" s="8">
        <v>5.8596413593564531E-2</v>
      </c>
      <c r="BJ366" s="8">
        <v>1.0696007719806451</v>
      </c>
      <c r="BK366" s="8">
        <v>0.29898053283774195</v>
      </c>
      <c r="BL366" s="8">
        <v>0.28190068681709674</v>
      </c>
    </row>
    <row r="367" spans="1:64" x14ac:dyDescent="0.3">
      <c r="A367" s="7">
        <v>335220</v>
      </c>
      <c r="B367" s="7" t="s">
        <v>446</v>
      </c>
      <c r="C367" s="8">
        <f t="shared" si="90"/>
        <v>0</v>
      </c>
      <c r="D367" s="8">
        <f t="shared" si="91"/>
        <v>0</v>
      </c>
      <c r="E367" s="8">
        <f t="shared" si="92"/>
        <v>0</v>
      </c>
      <c r="F367" s="8">
        <f t="shared" si="93"/>
        <v>0</v>
      </c>
      <c r="G367" s="8">
        <f t="shared" si="94"/>
        <v>0</v>
      </c>
      <c r="H367" s="8">
        <f t="shared" si="95"/>
        <v>0</v>
      </c>
      <c r="I367" s="8">
        <f t="shared" si="96"/>
        <v>0</v>
      </c>
      <c r="J367" s="8">
        <f t="shared" si="97"/>
        <v>0</v>
      </c>
      <c r="K367" s="8">
        <f t="shared" si="98"/>
        <v>0</v>
      </c>
      <c r="L367" s="8">
        <f t="shared" si="99"/>
        <v>0</v>
      </c>
      <c r="M367" s="8">
        <f t="shared" si="100"/>
        <v>0</v>
      </c>
      <c r="N367" s="8">
        <f t="shared" si="101"/>
        <v>0</v>
      </c>
      <c r="O367" s="8">
        <f t="shared" si="102"/>
        <v>0</v>
      </c>
      <c r="P367" s="8">
        <f t="shared" si="103"/>
        <v>0</v>
      </c>
      <c r="Q367" s="8">
        <f t="shared" si="104"/>
        <v>0</v>
      </c>
      <c r="R367" s="8">
        <f t="shared" si="105"/>
        <v>1</v>
      </c>
      <c r="S367" s="8">
        <f t="shared" si="106"/>
        <v>0</v>
      </c>
      <c r="T367" s="8">
        <f t="shared" si="107"/>
        <v>0</v>
      </c>
      <c r="W367" s="7" t="s">
        <v>1670</v>
      </c>
      <c r="X367" s="7" t="s">
        <v>446</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1</v>
      </c>
      <c r="AO367" s="8">
        <v>0</v>
      </c>
      <c r="AP367" s="8">
        <v>0</v>
      </c>
      <c r="AS367" s="7">
        <v>335220</v>
      </c>
      <c r="AT367" s="7" t="s">
        <v>446</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1</v>
      </c>
      <c r="BK367" s="8">
        <v>0</v>
      </c>
      <c r="BL367" s="8">
        <v>0</v>
      </c>
    </row>
    <row r="368" spans="1:64" x14ac:dyDescent="0.3">
      <c r="A368" s="7">
        <v>335311</v>
      </c>
      <c r="B368" s="7" t="s">
        <v>447</v>
      </c>
      <c r="C368" s="8">
        <f t="shared" si="90"/>
        <v>2.8440638204211287E-2</v>
      </c>
      <c r="D368" s="8">
        <f t="shared" si="91"/>
        <v>7.550352244428871E-3</v>
      </c>
      <c r="E368" s="8">
        <f t="shared" si="92"/>
        <v>6.120373868198873E-2</v>
      </c>
      <c r="F368" s="8">
        <f t="shared" si="93"/>
        <v>1.6343646143137904E-2</v>
      </c>
      <c r="G368" s="8">
        <f t="shared" si="94"/>
        <v>7.3240504223048373E-3</v>
      </c>
      <c r="H368" s="8">
        <f t="shared" si="95"/>
        <v>6.0766585340093549E-2</v>
      </c>
      <c r="I368" s="8">
        <f t="shared" si="96"/>
        <v>1.913013148057258E-2</v>
      </c>
      <c r="J368" s="8">
        <f t="shared" si="97"/>
        <v>6.5309445320553229E-3</v>
      </c>
      <c r="K368" s="8">
        <f t="shared" si="98"/>
        <v>5.0418063980340329E-2</v>
      </c>
      <c r="L368" s="8">
        <f t="shared" si="99"/>
        <v>2.8917648625749998E-2</v>
      </c>
      <c r="M368" s="8">
        <f t="shared" si="100"/>
        <v>8.2061384477980642E-3</v>
      </c>
      <c r="N368" s="8">
        <f t="shared" si="101"/>
        <v>7.7404118709548386E-2</v>
      </c>
      <c r="O368" s="8">
        <f t="shared" si="102"/>
        <v>0.14911216579124192</v>
      </c>
      <c r="P368" s="8">
        <f t="shared" si="103"/>
        <v>3.3342576006562904E-6</v>
      </c>
      <c r="Q368" s="8">
        <f t="shared" si="104"/>
        <v>0.11659620456725805</v>
      </c>
      <c r="R368" s="8">
        <f t="shared" si="105"/>
        <v>1</v>
      </c>
      <c r="S368" s="8">
        <f t="shared" si="106"/>
        <v>0.39088589480854835</v>
      </c>
      <c r="T368" s="8">
        <f t="shared" si="107"/>
        <v>0.38253075289629035</v>
      </c>
      <c r="W368" s="7" t="s">
        <v>1671</v>
      </c>
      <c r="X368" s="7" t="s">
        <v>447</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1</v>
      </c>
      <c r="AO368" s="8">
        <v>0</v>
      </c>
      <c r="AP368" s="8">
        <v>0</v>
      </c>
      <c r="AS368" s="7">
        <v>335311</v>
      </c>
      <c r="AT368" s="7" t="s">
        <v>447</v>
      </c>
      <c r="AU368" s="8">
        <v>2.8440638204211287E-2</v>
      </c>
      <c r="AV368" s="8">
        <v>7.550352244428871E-3</v>
      </c>
      <c r="AW368" s="8">
        <v>6.120373868198873E-2</v>
      </c>
      <c r="AX368" s="8">
        <v>1.6343646143137904E-2</v>
      </c>
      <c r="AY368" s="8">
        <v>7.3240504223048373E-3</v>
      </c>
      <c r="AZ368" s="8">
        <v>6.0766585340093549E-2</v>
      </c>
      <c r="BA368" s="8">
        <v>1.913013148057258E-2</v>
      </c>
      <c r="BB368" s="8">
        <v>6.5309445320553229E-3</v>
      </c>
      <c r="BC368" s="8">
        <v>5.0418063980340329E-2</v>
      </c>
      <c r="BD368" s="8">
        <v>2.8917648625749998E-2</v>
      </c>
      <c r="BE368" s="8">
        <v>8.2061384477980642E-3</v>
      </c>
      <c r="BF368" s="8">
        <v>7.7404118709548386E-2</v>
      </c>
      <c r="BG368" s="8">
        <v>0.14911216579124192</v>
      </c>
      <c r="BH368" s="8">
        <v>3.3342576006562904E-6</v>
      </c>
      <c r="BI368" s="8">
        <v>0.11659620456725805</v>
      </c>
      <c r="BJ368" s="8">
        <v>1.0971947291306452</v>
      </c>
      <c r="BK368" s="8">
        <v>0.39088589480854835</v>
      </c>
      <c r="BL368" s="8">
        <v>0.38253075289629035</v>
      </c>
    </row>
    <row r="369" spans="1:64" x14ac:dyDescent="0.3">
      <c r="A369" s="7">
        <v>335312</v>
      </c>
      <c r="B369" s="7" t="s">
        <v>448</v>
      </c>
      <c r="C369" s="8">
        <f t="shared" si="90"/>
        <v>2.6266332131304838E-2</v>
      </c>
      <c r="D369" s="8">
        <f t="shared" si="91"/>
        <v>6.8796098696451624E-3</v>
      </c>
      <c r="E369" s="8">
        <f t="shared" si="92"/>
        <v>6.7090800296751588E-2</v>
      </c>
      <c r="F369" s="8">
        <f t="shared" si="93"/>
        <v>1.6400262917754357E-2</v>
      </c>
      <c r="G369" s="8">
        <f t="shared" si="94"/>
        <v>6.8709858964030633E-3</v>
      </c>
      <c r="H369" s="8">
        <f t="shared" si="95"/>
        <v>5.5933372492872571E-2</v>
      </c>
      <c r="I369" s="8">
        <f t="shared" si="96"/>
        <v>2.5211514802650003E-2</v>
      </c>
      <c r="J369" s="8">
        <f t="shared" si="97"/>
        <v>8.2742422518409693E-3</v>
      </c>
      <c r="K369" s="8">
        <f t="shared" si="98"/>
        <v>6.6004594354258067E-2</v>
      </c>
      <c r="L369" s="8">
        <f t="shared" si="99"/>
        <v>2.8551618994946775E-2</v>
      </c>
      <c r="M369" s="8">
        <f t="shared" si="100"/>
        <v>8.0963143043638695E-3</v>
      </c>
      <c r="N369" s="8">
        <f t="shared" si="101"/>
        <v>9.4381063776274199E-2</v>
      </c>
      <c r="O369" s="8">
        <f t="shared" si="102"/>
        <v>0.16208364343245169</v>
      </c>
      <c r="P369" s="8">
        <f t="shared" si="103"/>
        <v>3.0296601820327418E-6</v>
      </c>
      <c r="Q369" s="8">
        <f t="shared" si="104"/>
        <v>0.10044164418164521</v>
      </c>
      <c r="R369" s="8">
        <f t="shared" si="105"/>
        <v>1</v>
      </c>
      <c r="S369" s="8">
        <f t="shared" si="106"/>
        <v>0.43404333098451608</v>
      </c>
      <c r="T369" s="8">
        <f t="shared" si="107"/>
        <v>0.45432906108661292</v>
      </c>
      <c r="W369" s="7" t="s">
        <v>1672</v>
      </c>
      <c r="X369" s="7" t="s">
        <v>448</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1</v>
      </c>
      <c r="AO369" s="8">
        <v>0</v>
      </c>
      <c r="AP369" s="8">
        <v>0</v>
      </c>
      <c r="AS369" s="7">
        <v>335312</v>
      </c>
      <c r="AT369" s="7" t="s">
        <v>448</v>
      </c>
      <c r="AU369" s="8">
        <v>2.6266332131304838E-2</v>
      </c>
      <c r="AV369" s="8">
        <v>6.8796098696451624E-3</v>
      </c>
      <c r="AW369" s="8">
        <v>6.7090800296751588E-2</v>
      </c>
      <c r="AX369" s="8">
        <v>1.6400262917754357E-2</v>
      </c>
      <c r="AY369" s="8">
        <v>6.8709858964030633E-3</v>
      </c>
      <c r="AZ369" s="8">
        <v>5.5933372492872571E-2</v>
      </c>
      <c r="BA369" s="8">
        <v>2.5211514802650003E-2</v>
      </c>
      <c r="BB369" s="8">
        <v>8.2742422518409693E-3</v>
      </c>
      <c r="BC369" s="8">
        <v>6.6004594354258067E-2</v>
      </c>
      <c r="BD369" s="8">
        <v>2.8551618994946775E-2</v>
      </c>
      <c r="BE369" s="8">
        <v>8.0963143043638695E-3</v>
      </c>
      <c r="BF369" s="8">
        <v>9.4381063776274199E-2</v>
      </c>
      <c r="BG369" s="8">
        <v>0.16208364343245169</v>
      </c>
      <c r="BH369" s="8">
        <v>3.0296601820327418E-6</v>
      </c>
      <c r="BI369" s="8">
        <v>0.10044164418164521</v>
      </c>
      <c r="BJ369" s="8">
        <v>1.1002367422977419</v>
      </c>
      <c r="BK369" s="8">
        <v>0.43404333098451608</v>
      </c>
      <c r="BL369" s="8">
        <v>0.45432906108661292</v>
      </c>
    </row>
    <row r="370" spans="1:64" x14ac:dyDescent="0.3">
      <c r="A370" s="7">
        <v>335313</v>
      </c>
      <c r="B370" s="7" t="s">
        <v>449</v>
      </c>
      <c r="C370" s="8">
        <f t="shared" si="90"/>
        <v>3.0922737181398385E-2</v>
      </c>
      <c r="D370" s="8">
        <f t="shared" si="91"/>
        <v>8.7673743897593547E-3</v>
      </c>
      <c r="E370" s="8">
        <f t="shared" si="92"/>
        <v>6.7803773170806464E-2</v>
      </c>
      <c r="F370" s="8">
        <f t="shared" si="93"/>
        <v>3.1440084928314509E-2</v>
      </c>
      <c r="G370" s="8">
        <f t="shared" si="94"/>
        <v>1.2757966592635001E-2</v>
      </c>
      <c r="H370" s="8">
        <f t="shared" si="95"/>
        <v>8.0368771955391938E-2</v>
      </c>
      <c r="I370" s="8">
        <f t="shared" si="96"/>
        <v>3.459717173514678E-2</v>
      </c>
      <c r="J370" s="8">
        <f t="shared" si="97"/>
        <v>1.1598331981091939E-2</v>
      </c>
      <c r="K370" s="8">
        <f t="shared" si="98"/>
        <v>7.085456981309679E-2</v>
      </c>
      <c r="L370" s="8">
        <f t="shared" si="99"/>
        <v>3.338200291789678E-2</v>
      </c>
      <c r="M370" s="8">
        <f t="shared" si="100"/>
        <v>9.7936979383324192E-3</v>
      </c>
      <c r="N370" s="8">
        <f t="shared" si="101"/>
        <v>9.1978519362241939E-2</v>
      </c>
      <c r="O370" s="8">
        <f t="shared" si="102"/>
        <v>0.14661532200408064</v>
      </c>
      <c r="P370" s="8">
        <f t="shared" si="103"/>
        <v>1.6999594875593553E-6</v>
      </c>
      <c r="Q370" s="8">
        <f t="shared" si="104"/>
        <v>7.7792828969580646E-2</v>
      </c>
      <c r="R370" s="8">
        <f t="shared" si="105"/>
        <v>1</v>
      </c>
      <c r="S370" s="8">
        <f t="shared" si="106"/>
        <v>0.43101843637935494</v>
      </c>
      <c r="T370" s="8">
        <f t="shared" si="107"/>
        <v>0.42350168643290326</v>
      </c>
      <c r="W370" s="7" t="s">
        <v>1673</v>
      </c>
      <c r="X370" s="7" t="s">
        <v>449</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1</v>
      </c>
      <c r="AO370" s="8">
        <v>0</v>
      </c>
      <c r="AP370" s="8">
        <v>0</v>
      </c>
      <c r="AS370" s="7">
        <v>335313</v>
      </c>
      <c r="AT370" s="7" t="s">
        <v>449</v>
      </c>
      <c r="AU370" s="8">
        <v>3.0922737181398385E-2</v>
      </c>
      <c r="AV370" s="8">
        <v>8.7673743897593547E-3</v>
      </c>
      <c r="AW370" s="8">
        <v>6.7803773170806464E-2</v>
      </c>
      <c r="AX370" s="8">
        <v>3.1440084928314509E-2</v>
      </c>
      <c r="AY370" s="8">
        <v>1.2757966592635001E-2</v>
      </c>
      <c r="AZ370" s="8">
        <v>8.0368771955391938E-2</v>
      </c>
      <c r="BA370" s="8">
        <v>3.459717173514678E-2</v>
      </c>
      <c r="BB370" s="8">
        <v>1.1598331981091939E-2</v>
      </c>
      <c r="BC370" s="8">
        <v>7.085456981309679E-2</v>
      </c>
      <c r="BD370" s="8">
        <v>3.338200291789678E-2</v>
      </c>
      <c r="BE370" s="8">
        <v>9.7936979383324192E-3</v>
      </c>
      <c r="BF370" s="8">
        <v>9.1978519362241939E-2</v>
      </c>
      <c r="BG370" s="8">
        <v>0.14661532200408064</v>
      </c>
      <c r="BH370" s="8">
        <v>1.6999594875593553E-6</v>
      </c>
      <c r="BI370" s="8">
        <v>7.7792828969580646E-2</v>
      </c>
      <c r="BJ370" s="8">
        <v>1.1074938847420972</v>
      </c>
      <c r="BK370" s="8">
        <v>0.43101843637935494</v>
      </c>
      <c r="BL370" s="8">
        <v>0.42350168643290326</v>
      </c>
    </row>
    <row r="371" spans="1:64" x14ac:dyDescent="0.3">
      <c r="A371" s="7">
        <v>335314</v>
      </c>
      <c r="B371" s="7" t="s">
        <v>450</v>
      </c>
      <c r="C371" s="8">
        <f t="shared" si="90"/>
        <v>2.3122195726100001E-2</v>
      </c>
      <c r="D371" s="8">
        <f t="shared" si="91"/>
        <v>2.69982627772E-3</v>
      </c>
      <c r="E371" s="8">
        <f t="shared" si="92"/>
        <v>5.4393784004800001E-2</v>
      </c>
      <c r="F371" s="8">
        <f t="shared" si="93"/>
        <v>5.6007490080600001E-3</v>
      </c>
      <c r="G371" s="8">
        <f t="shared" si="94"/>
        <v>1.00679208503E-3</v>
      </c>
      <c r="H371" s="8">
        <f t="shared" si="95"/>
        <v>1.8095091204000002E-2</v>
      </c>
      <c r="I371" s="8">
        <f t="shared" si="96"/>
        <v>1.4161386856700001E-2</v>
      </c>
      <c r="J371" s="8">
        <f t="shared" si="97"/>
        <v>1.72866477982E-3</v>
      </c>
      <c r="K371" s="8">
        <f t="shared" si="98"/>
        <v>2.9633229668399999E-2</v>
      </c>
      <c r="L371" s="8">
        <f t="shared" si="99"/>
        <v>2.0360843518000001E-2</v>
      </c>
      <c r="M371" s="8">
        <f t="shared" si="100"/>
        <v>2.63500904993E-3</v>
      </c>
      <c r="N371" s="8">
        <f t="shared" si="101"/>
        <v>6.1724787304899997E-2</v>
      </c>
      <c r="O371" s="8">
        <f t="shared" si="102"/>
        <v>0.55989001381400005</v>
      </c>
      <c r="P371" s="8">
        <f t="shared" si="103"/>
        <v>2.1838160360599999E-5</v>
      </c>
      <c r="Q371" s="8">
        <f t="shared" si="104"/>
        <v>0.50362771907399995</v>
      </c>
      <c r="R371" s="8">
        <f t="shared" si="105"/>
        <v>1.08021580601</v>
      </c>
      <c r="S371" s="8">
        <f t="shared" si="106"/>
        <v>1.0247026322999999</v>
      </c>
      <c r="T371" s="8">
        <f t="shared" si="107"/>
        <v>1.0455232812999999</v>
      </c>
      <c r="W371" s="7" t="s">
        <v>1674</v>
      </c>
      <c r="X371" s="7" t="s">
        <v>450</v>
      </c>
      <c r="Y371" s="8">
        <v>2.3122195726100001E-2</v>
      </c>
      <c r="Z371" s="8">
        <v>2.69982627772E-3</v>
      </c>
      <c r="AA371" s="8">
        <v>5.4393784004800001E-2</v>
      </c>
      <c r="AB371" s="8">
        <v>5.6007490080600001E-3</v>
      </c>
      <c r="AC371" s="8">
        <v>1.00679208503E-3</v>
      </c>
      <c r="AD371" s="8">
        <v>1.8095091204000002E-2</v>
      </c>
      <c r="AE371" s="8">
        <v>1.4161386856700001E-2</v>
      </c>
      <c r="AF371" s="8">
        <v>1.72866477982E-3</v>
      </c>
      <c r="AG371" s="8">
        <v>2.9633229668399999E-2</v>
      </c>
      <c r="AH371" s="8">
        <v>2.0360843518000001E-2</v>
      </c>
      <c r="AI371" s="8">
        <v>2.63500904993E-3</v>
      </c>
      <c r="AJ371" s="8">
        <v>6.1724787304899997E-2</v>
      </c>
      <c r="AK371" s="8">
        <v>0.55989001381400005</v>
      </c>
      <c r="AL371" s="8">
        <v>2.1838160360599999E-5</v>
      </c>
      <c r="AM371" s="8">
        <v>0.50362771907399995</v>
      </c>
      <c r="AN371" s="8">
        <v>1.08021580601</v>
      </c>
      <c r="AO371" s="8">
        <v>1.0247026322999999</v>
      </c>
      <c r="AP371" s="8">
        <v>1.0455232812999999</v>
      </c>
      <c r="AS371" s="7">
        <v>335314</v>
      </c>
      <c r="AT371" s="7" t="s">
        <v>450</v>
      </c>
      <c r="AU371" s="8">
        <v>3.6203405782793546E-2</v>
      </c>
      <c r="AV371" s="8">
        <v>7.8713452300498369E-3</v>
      </c>
      <c r="AW371" s="8">
        <v>0.11713556522214999</v>
      </c>
      <c r="AX371" s="8">
        <v>2.0252817822942745E-2</v>
      </c>
      <c r="AY371" s="8">
        <v>7.0979443337936456E-3</v>
      </c>
      <c r="AZ371" s="8">
        <v>9.6427969229609653E-2</v>
      </c>
      <c r="BA371" s="8">
        <v>2.1887116197765E-2</v>
      </c>
      <c r="BB371" s="8">
        <v>5.508264062628063E-3</v>
      </c>
      <c r="BC371" s="8">
        <v>7.758045809635486E-2</v>
      </c>
      <c r="BD371" s="8">
        <v>3.3839326441654841E-2</v>
      </c>
      <c r="BE371" s="8">
        <v>7.7990007678941922E-3</v>
      </c>
      <c r="BF371" s="8">
        <v>0.12602287892696773</v>
      </c>
      <c r="BG371" s="8">
        <v>0.44249372059493602</v>
      </c>
      <c r="BH371" s="8">
        <v>1.1167408125127252E-5</v>
      </c>
      <c r="BI371" s="8">
        <v>0.39802835862300007</v>
      </c>
      <c r="BJ371" s="8">
        <v>1.1612103162348386</v>
      </c>
      <c r="BK371" s="8">
        <v>0.91410131203241951</v>
      </c>
      <c r="BL371" s="8">
        <v>0.89529841900145146</v>
      </c>
    </row>
    <row r="372" spans="1:64" x14ac:dyDescent="0.3">
      <c r="A372" s="7">
        <v>335910</v>
      </c>
      <c r="B372" s="7" t="s">
        <v>1213</v>
      </c>
      <c r="C372" s="8">
        <f t="shared" si="90"/>
        <v>1.9806322801761294E-2</v>
      </c>
      <c r="D372" s="8">
        <f t="shared" si="91"/>
        <v>4.9420230265490332E-3</v>
      </c>
      <c r="E372" s="8">
        <f t="shared" si="92"/>
        <v>5.8333244656338712E-2</v>
      </c>
      <c r="F372" s="8">
        <f t="shared" si="93"/>
        <v>2.5619565727932263E-2</v>
      </c>
      <c r="G372" s="8">
        <f t="shared" si="94"/>
        <v>9.3626260080709681E-3</v>
      </c>
      <c r="H372" s="8">
        <f t="shared" si="95"/>
        <v>8.4945892178633867E-2</v>
      </c>
      <c r="I372" s="8">
        <f t="shared" si="96"/>
        <v>2.6226590982437091E-2</v>
      </c>
      <c r="J372" s="8">
        <f t="shared" si="97"/>
        <v>9.0036209363080644E-3</v>
      </c>
      <c r="K372" s="8">
        <f t="shared" si="98"/>
        <v>7.7897139494854828E-2</v>
      </c>
      <c r="L372" s="8">
        <f t="shared" si="99"/>
        <v>1.9325288214069352E-2</v>
      </c>
      <c r="M372" s="8">
        <f t="shared" si="100"/>
        <v>5.3376538999433884E-3</v>
      </c>
      <c r="N372" s="8">
        <f t="shared" si="101"/>
        <v>7.7955068720564513E-2</v>
      </c>
      <c r="O372" s="8">
        <f t="shared" si="102"/>
        <v>0.11339696556864513</v>
      </c>
      <c r="P372" s="8">
        <f t="shared" si="103"/>
        <v>7.9349533775177406E-7</v>
      </c>
      <c r="Q372" s="8">
        <f t="shared" si="104"/>
        <v>4.0772093834612916E-2</v>
      </c>
      <c r="R372" s="8">
        <f t="shared" si="105"/>
        <v>1</v>
      </c>
      <c r="S372" s="8">
        <f t="shared" si="106"/>
        <v>0.34573453552758066</v>
      </c>
      <c r="T372" s="8">
        <f t="shared" si="107"/>
        <v>0.3389338030264516</v>
      </c>
      <c r="W372" s="7" t="s">
        <v>1675</v>
      </c>
      <c r="X372" s="7" t="s">
        <v>1213</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1</v>
      </c>
      <c r="AO372" s="8">
        <v>0</v>
      </c>
      <c r="AP372" s="8">
        <v>0</v>
      </c>
      <c r="AS372" s="7">
        <v>335910</v>
      </c>
      <c r="AT372" s="7" t="s">
        <v>1213</v>
      </c>
      <c r="AU372" s="8">
        <v>1.9806322801761294E-2</v>
      </c>
      <c r="AV372" s="8">
        <v>4.9420230265490332E-3</v>
      </c>
      <c r="AW372" s="8">
        <v>5.8333244656338712E-2</v>
      </c>
      <c r="AX372" s="8">
        <v>2.5619565727932263E-2</v>
      </c>
      <c r="AY372" s="8">
        <v>9.3626260080709681E-3</v>
      </c>
      <c r="AZ372" s="8">
        <v>8.4945892178633867E-2</v>
      </c>
      <c r="BA372" s="8">
        <v>2.6226590982437091E-2</v>
      </c>
      <c r="BB372" s="8">
        <v>9.0036209363080644E-3</v>
      </c>
      <c r="BC372" s="8">
        <v>7.7897139494854828E-2</v>
      </c>
      <c r="BD372" s="8">
        <v>1.9325288214069352E-2</v>
      </c>
      <c r="BE372" s="8">
        <v>5.3376538999433884E-3</v>
      </c>
      <c r="BF372" s="8">
        <v>7.7955068720564513E-2</v>
      </c>
      <c r="BG372" s="8">
        <v>0.11339696556864513</v>
      </c>
      <c r="BH372" s="8">
        <v>7.9349533775177406E-7</v>
      </c>
      <c r="BI372" s="8">
        <v>4.0772093834612916E-2</v>
      </c>
      <c r="BJ372" s="8">
        <v>1.0830815904843549</v>
      </c>
      <c r="BK372" s="8">
        <v>0.34573453552758066</v>
      </c>
      <c r="BL372" s="8">
        <v>0.3389338030264516</v>
      </c>
    </row>
    <row r="373" spans="1:64" x14ac:dyDescent="0.3">
      <c r="A373" s="7">
        <v>335921</v>
      </c>
      <c r="B373" s="7" t="s">
        <v>451</v>
      </c>
      <c r="C373" s="8">
        <f t="shared" si="90"/>
        <v>3.2382380816759676E-2</v>
      </c>
      <c r="D373" s="8">
        <f t="shared" si="91"/>
        <v>9.9425076515101598E-3</v>
      </c>
      <c r="E373" s="8">
        <f t="shared" si="92"/>
        <v>4.3521364030024198E-2</v>
      </c>
      <c r="F373" s="8">
        <f t="shared" si="93"/>
        <v>4.4920888821012903E-2</v>
      </c>
      <c r="G373" s="8">
        <f t="shared" si="94"/>
        <v>2.0863835126420968E-2</v>
      </c>
      <c r="H373" s="8">
        <f t="shared" si="95"/>
        <v>8.1369931193758072E-2</v>
      </c>
      <c r="I373" s="8">
        <f t="shared" si="96"/>
        <v>5.8830186431453241E-2</v>
      </c>
      <c r="J373" s="8">
        <f t="shared" si="97"/>
        <v>2.3883096231062901E-2</v>
      </c>
      <c r="K373" s="8">
        <f t="shared" si="98"/>
        <v>9.0929276401951614E-2</v>
      </c>
      <c r="L373" s="8">
        <f t="shared" si="99"/>
        <v>4.3768901352770964E-2</v>
      </c>
      <c r="M373" s="8">
        <f t="shared" si="100"/>
        <v>1.5184613625379836E-2</v>
      </c>
      <c r="N373" s="8">
        <f t="shared" si="101"/>
        <v>8.9818150655887094E-2</v>
      </c>
      <c r="O373" s="8">
        <f t="shared" si="102"/>
        <v>8.2146258275870992E-2</v>
      </c>
      <c r="P373" s="8">
        <f t="shared" si="103"/>
        <v>6.8006529986112903E-7</v>
      </c>
      <c r="Q373" s="8">
        <f t="shared" si="104"/>
        <v>3.1238533597419363E-2</v>
      </c>
      <c r="R373" s="8">
        <f t="shared" si="105"/>
        <v>1</v>
      </c>
      <c r="S373" s="8">
        <f t="shared" si="106"/>
        <v>0.40521917127016127</v>
      </c>
      <c r="T373" s="8">
        <f t="shared" si="107"/>
        <v>0.43170707519338708</v>
      </c>
      <c r="W373" s="7" t="s">
        <v>1676</v>
      </c>
      <c r="X373" s="7" t="s">
        <v>451</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1</v>
      </c>
      <c r="AO373" s="8">
        <v>0</v>
      </c>
      <c r="AP373" s="8">
        <v>0</v>
      </c>
      <c r="AS373" s="7">
        <v>335921</v>
      </c>
      <c r="AT373" s="7" t="s">
        <v>451</v>
      </c>
      <c r="AU373" s="8">
        <v>3.2382380816759676E-2</v>
      </c>
      <c r="AV373" s="8">
        <v>9.9425076515101598E-3</v>
      </c>
      <c r="AW373" s="8">
        <v>4.3521364030024198E-2</v>
      </c>
      <c r="AX373" s="8">
        <v>4.4920888821012903E-2</v>
      </c>
      <c r="AY373" s="8">
        <v>2.0863835126420968E-2</v>
      </c>
      <c r="AZ373" s="8">
        <v>8.1369931193758072E-2</v>
      </c>
      <c r="BA373" s="8">
        <v>5.8830186431453241E-2</v>
      </c>
      <c r="BB373" s="8">
        <v>2.3883096231062901E-2</v>
      </c>
      <c r="BC373" s="8">
        <v>9.0929276401951614E-2</v>
      </c>
      <c r="BD373" s="8">
        <v>4.3768901352770964E-2</v>
      </c>
      <c r="BE373" s="8">
        <v>1.5184613625379836E-2</v>
      </c>
      <c r="BF373" s="8">
        <v>8.9818150655887094E-2</v>
      </c>
      <c r="BG373" s="8">
        <v>8.2146258275870992E-2</v>
      </c>
      <c r="BH373" s="8">
        <v>6.8006529986112903E-7</v>
      </c>
      <c r="BI373" s="8">
        <v>3.1238533597419363E-2</v>
      </c>
      <c r="BJ373" s="8">
        <v>1.085846252498387</v>
      </c>
      <c r="BK373" s="8">
        <v>0.40521917127016127</v>
      </c>
      <c r="BL373" s="8">
        <v>0.43170707519338708</v>
      </c>
    </row>
    <row r="374" spans="1:64" x14ac:dyDescent="0.3">
      <c r="A374" s="7">
        <v>335929</v>
      </c>
      <c r="B374" s="7" t="s">
        <v>452</v>
      </c>
      <c r="C374" s="8">
        <f t="shared" si="90"/>
        <v>2.4536061512019355E-2</v>
      </c>
      <c r="D374" s="8">
        <f t="shared" si="91"/>
        <v>7.0447860357887096E-3</v>
      </c>
      <c r="E374" s="8">
        <f t="shared" si="92"/>
        <v>3.6994348653109674E-2</v>
      </c>
      <c r="F374" s="8">
        <f t="shared" si="93"/>
        <v>4.0832173038975801E-2</v>
      </c>
      <c r="G374" s="8">
        <f t="shared" si="94"/>
        <v>1.8945704085741935E-2</v>
      </c>
      <c r="H374" s="8">
        <f t="shared" si="95"/>
        <v>7.7962031436829032E-2</v>
      </c>
      <c r="I374" s="8">
        <f t="shared" si="96"/>
        <v>4.5761074564516127E-2</v>
      </c>
      <c r="J374" s="8">
        <f t="shared" si="97"/>
        <v>1.6973798344137099E-2</v>
      </c>
      <c r="K374" s="8">
        <f t="shared" si="98"/>
        <v>7.7335280088661279E-2</v>
      </c>
      <c r="L374" s="8">
        <f t="shared" si="99"/>
        <v>3.3773839737516125E-2</v>
      </c>
      <c r="M374" s="8">
        <f t="shared" si="100"/>
        <v>1.0536953737164517E-2</v>
      </c>
      <c r="N374" s="8">
        <f t="shared" si="101"/>
        <v>7.6423966688403233E-2</v>
      </c>
      <c r="O374" s="8">
        <f t="shared" si="102"/>
        <v>6.6763496737935496E-2</v>
      </c>
      <c r="P374" s="8">
        <f t="shared" si="103"/>
        <v>5.6802491741596779E-7</v>
      </c>
      <c r="Q374" s="8">
        <f t="shared" si="104"/>
        <v>2.5276386462516131E-2</v>
      </c>
      <c r="R374" s="8">
        <f t="shared" si="105"/>
        <v>1</v>
      </c>
      <c r="S374" s="8">
        <f t="shared" si="106"/>
        <v>0.34741732791645158</v>
      </c>
      <c r="T374" s="8">
        <f t="shared" si="107"/>
        <v>0.34974757235209675</v>
      </c>
      <c r="W374" s="7" t="s">
        <v>1677</v>
      </c>
      <c r="X374" s="7" t="s">
        <v>452</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1</v>
      </c>
      <c r="AO374" s="8">
        <v>0</v>
      </c>
      <c r="AP374" s="8">
        <v>0</v>
      </c>
      <c r="AS374" s="7">
        <v>335929</v>
      </c>
      <c r="AT374" s="7" t="s">
        <v>452</v>
      </c>
      <c r="AU374" s="8">
        <v>2.4536061512019355E-2</v>
      </c>
      <c r="AV374" s="8">
        <v>7.0447860357887096E-3</v>
      </c>
      <c r="AW374" s="8">
        <v>3.6994348653109674E-2</v>
      </c>
      <c r="AX374" s="8">
        <v>4.0832173038975801E-2</v>
      </c>
      <c r="AY374" s="8">
        <v>1.8945704085741935E-2</v>
      </c>
      <c r="AZ374" s="8">
        <v>7.7962031436829032E-2</v>
      </c>
      <c r="BA374" s="8">
        <v>4.5761074564516127E-2</v>
      </c>
      <c r="BB374" s="8">
        <v>1.6973798344137099E-2</v>
      </c>
      <c r="BC374" s="8">
        <v>7.7335280088661279E-2</v>
      </c>
      <c r="BD374" s="8">
        <v>3.3773839737516125E-2</v>
      </c>
      <c r="BE374" s="8">
        <v>1.0536953737164517E-2</v>
      </c>
      <c r="BF374" s="8">
        <v>7.6423966688403233E-2</v>
      </c>
      <c r="BG374" s="8">
        <v>6.6763496737935496E-2</v>
      </c>
      <c r="BH374" s="8">
        <v>5.6802491741596779E-7</v>
      </c>
      <c r="BI374" s="8">
        <v>2.5276386462516131E-2</v>
      </c>
      <c r="BJ374" s="8">
        <v>1.0685751962008063</v>
      </c>
      <c r="BK374" s="8">
        <v>0.34741732791645158</v>
      </c>
      <c r="BL374" s="8">
        <v>0.34974757235209675</v>
      </c>
    </row>
    <row r="375" spans="1:64" x14ac:dyDescent="0.3">
      <c r="A375" s="7">
        <v>335931</v>
      </c>
      <c r="B375" s="7" t="s">
        <v>453</v>
      </c>
      <c r="C375" s="8">
        <f t="shared" si="90"/>
        <v>2.3939280052456456E-2</v>
      </c>
      <c r="D375" s="8">
        <f t="shared" si="91"/>
        <v>6.1099197065772569E-3</v>
      </c>
      <c r="E375" s="8">
        <f t="shared" si="92"/>
        <v>7.4626861489387103E-2</v>
      </c>
      <c r="F375" s="8">
        <f t="shared" si="93"/>
        <v>3.4352306416137096E-2</v>
      </c>
      <c r="G375" s="8">
        <f t="shared" si="94"/>
        <v>1.2877974329577258E-2</v>
      </c>
      <c r="H375" s="8">
        <f t="shared" si="95"/>
        <v>0.11279753666114355</v>
      </c>
      <c r="I375" s="8">
        <f t="shared" si="96"/>
        <v>2.574694291435322E-2</v>
      </c>
      <c r="J375" s="8">
        <f t="shared" si="97"/>
        <v>7.6591475603419359E-3</v>
      </c>
      <c r="K375" s="8">
        <f t="shared" si="98"/>
        <v>6.9980124529885487E-2</v>
      </c>
      <c r="L375" s="8">
        <f t="shared" si="99"/>
        <v>2.2686980207579029E-2</v>
      </c>
      <c r="M375" s="8">
        <f t="shared" si="100"/>
        <v>5.9315360696072577E-3</v>
      </c>
      <c r="N375" s="8">
        <f t="shared" si="101"/>
        <v>8.6184053251451606E-2</v>
      </c>
      <c r="O375" s="8">
        <f t="shared" si="102"/>
        <v>0.16502313826858064</v>
      </c>
      <c r="P375" s="8">
        <f t="shared" si="103"/>
        <v>1.4915360795121453E-6</v>
      </c>
      <c r="Q375" s="8">
        <f t="shared" si="104"/>
        <v>8.0846841321871005E-2</v>
      </c>
      <c r="R375" s="8">
        <f t="shared" si="105"/>
        <v>1</v>
      </c>
      <c r="S375" s="8">
        <f t="shared" si="106"/>
        <v>0.45035039805241933</v>
      </c>
      <c r="T375" s="8">
        <f t="shared" si="107"/>
        <v>0.39370879564951605</v>
      </c>
      <c r="W375" s="7" t="s">
        <v>1678</v>
      </c>
      <c r="X375" s="7" t="s">
        <v>453</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1</v>
      </c>
      <c r="AO375" s="8">
        <v>0</v>
      </c>
      <c r="AP375" s="8">
        <v>0</v>
      </c>
      <c r="AS375" s="7">
        <v>335931</v>
      </c>
      <c r="AT375" s="7" t="s">
        <v>453</v>
      </c>
      <c r="AU375" s="8">
        <v>2.3939280052456456E-2</v>
      </c>
      <c r="AV375" s="8">
        <v>6.1099197065772569E-3</v>
      </c>
      <c r="AW375" s="8">
        <v>7.4626861489387103E-2</v>
      </c>
      <c r="AX375" s="8">
        <v>3.4352306416137096E-2</v>
      </c>
      <c r="AY375" s="8">
        <v>1.2877974329577258E-2</v>
      </c>
      <c r="AZ375" s="8">
        <v>0.11279753666114355</v>
      </c>
      <c r="BA375" s="8">
        <v>2.574694291435322E-2</v>
      </c>
      <c r="BB375" s="8">
        <v>7.6591475603419359E-3</v>
      </c>
      <c r="BC375" s="8">
        <v>6.9980124529885487E-2</v>
      </c>
      <c r="BD375" s="8">
        <v>2.2686980207579029E-2</v>
      </c>
      <c r="BE375" s="8">
        <v>5.9315360696072577E-3</v>
      </c>
      <c r="BF375" s="8">
        <v>8.6184053251451606E-2</v>
      </c>
      <c r="BG375" s="8">
        <v>0.16502313826858064</v>
      </c>
      <c r="BH375" s="8">
        <v>1.4915360795121453E-6</v>
      </c>
      <c r="BI375" s="8">
        <v>8.0846841321871005E-2</v>
      </c>
      <c r="BJ375" s="8">
        <v>1.104676061248387</v>
      </c>
      <c r="BK375" s="8">
        <v>0.45035039805241933</v>
      </c>
      <c r="BL375" s="8">
        <v>0.39370879564951605</v>
      </c>
    </row>
    <row r="376" spans="1:64" x14ac:dyDescent="0.3">
      <c r="A376" s="7">
        <v>335932</v>
      </c>
      <c r="B376" s="7" t="s">
        <v>454</v>
      </c>
      <c r="C376" s="8">
        <f t="shared" si="90"/>
        <v>1.3531393374088711E-2</v>
      </c>
      <c r="D376" s="8">
        <f t="shared" si="91"/>
        <v>3.4119638187293548E-3</v>
      </c>
      <c r="E376" s="8">
        <f t="shared" si="92"/>
        <v>4.6173136283064513E-2</v>
      </c>
      <c r="F376" s="8">
        <f t="shared" si="93"/>
        <v>8.0710155241370974E-3</v>
      </c>
      <c r="G376" s="8">
        <f t="shared" si="94"/>
        <v>2.7373323646385488E-3</v>
      </c>
      <c r="H376" s="8">
        <f t="shared" si="95"/>
        <v>2.7177943037906452E-2</v>
      </c>
      <c r="I376" s="8">
        <f t="shared" si="96"/>
        <v>1.5090943944908064E-2</v>
      </c>
      <c r="J376" s="8">
        <f t="shared" si="97"/>
        <v>4.3429113010677407E-3</v>
      </c>
      <c r="K376" s="8">
        <f t="shared" si="98"/>
        <v>4.2892838833629029E-2</v>
      </c>
      <c r="L376" s="8">
        <f t="shared" si="99"/>
        <v>1.2871048188400002E-2</v>
      </c>
      <c r="M376" s="8">
        <f t="shared" si="100"/>
        <v>3.27201552478629E-3</v>
      </c>
      <c r="N376" s="8">
        <f t="shared" si="101"/>
        <v>5.3525495179983874E-2</v>
      </c>
      <c r="O376" s="8">
        <f t="shared" si="102"/>
        <v>9.1699970130322578E-2</v>
      </c>
      <c r="P376" s="8">
        <f t="shared" si="103"/>
        <v>1.232280816262258E-6</v>
      </c>
      <c r="Q376" s="8">
        <f t="shared" si="104"/>
        <v>4.4196563859354838E-2</v>
      </c>
      <c r="R376" s="8">
        <f t="shared" si="105"/>
        <v>1</v>
      </c>
      <c r="S376" s="8">
        <f t="shared" si="106"/>
        <v>0.19927661350725806</v>
      </c>
      <c r="T376" s="8">
        <f t="shared" si="107"/>
        <v>0.22361701666048389</v>
      </c>
      <c r="W376" s="7" t="s">
        <v>1679</v>
      </c>
      <c r="X376" s="7" t="s">
        <v>454</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1</v>
      </c>
      <c r="AO376" s="8">
        <v>0</v>
      </c>
      <c r="AP376" s="8">
        <v>0</v>
      </c>
      <c r="AS376" s="7">
        <v>335932</v>
      </c>
      <c r="AT376" s="7" t="s">
        <v>454</v>
      </c>
      <c r="AU376" s="8">
        <v>1.3531393374088711E-2</v>
      </c>
      <c r="AV376" s="8">
        <v>3.4119638187293548E-3</v>
      </c>
      <c r="AW376" s="8">
        <v>4.6173136283064513E-2</v>
      </c>
      <c r="AX376" s="8">
        <v>8.0710155241370974E-3</v>
      </c>
      <c r="AY376" s="8">
        <v>2.7373323646385488E-3</v>
      </c>
      <c r="AZ376" s="8">
        <v>2.7177943037906452E-2</v>
      </c>
      <c r="BA376" s="8">
        <v>1.5090943944908064E-2</v>
      </c>
      <c r="BB376" s="8">
        <v>4.3429113010677407E-3</v>
      </c>
      <c r="BC376" s="8">
        <v>4.2892838833629029E-2</v>
      </c>
      <c r="BD376" s="8">
        <v>1.2871048188400002E-2</v>
      </c>
      <c r="BE376" s="8">
        <v>3.27201552478629E-3</v>
      </c>
      <c r="BF376" s="8">
        <v>5.3525495179983874E-2</v>
      </c>
      <c r="BG376" s="8">
        <v>9.1699970130322578E-2</v>
      </c>
      <c r="BH376" s="8">
        <v>1.232280816262258E-6</v>
      </c>
      <c r="BI376" s="8">
        <v>4.4196563859354838E-2</v>
      </c>
      <c r="BJ376" s="8">
        <v>1.0631164934759678</v>
      </c>
      <c r="BK376" s="8">
        <v>0.19927661350725806</v>
      </c>
      <c r="BL376" s="8">
        <v>0.22361701666048389</v>
      </c>
    </row>
    <row r="377" spans="1:64" x14ac:dyDescent="0.3">
      <c r="A377" s="7">
        <v>335991</v>
      </c>
      <c r="B377" s="7" t="s">
        <v>455</v>
      </c>
      <c r="C377" s="8">
        <f t="shared" si="90"/>
        <v>1.8689718987964517E-2</v>
      </c>
      <c r="D377" s="8">
        <f t="shared" si="91"/>
        <v>4.2313977562241931E-3</v>
      </c>
      <c r="E377" s="8">
        <f t="shared" si="92"/>
        <v>3.5891533936032255E-2</v>
      </c>
      <c r="F377" s="8">
        <f t="shared" si="93"/>
        <v>1.6448606732772583E-2</v>
      </c>
      <c r="G377" s="8">
        <f t="shared" si="94"/>
        <v>7.1744638746806455E-3</v>
      </c>
      <c r="H377" s="8">
        <f t="shared" si="95"/>
        <v>4.3439755774322582E-2</v>
      </c>
      <c r="I377" s="8">
        <f t="shared" si="96"/>
        <v>2.2095626918822584E-2</v>
      </c>
      <c r="J377" s="8">
        <f t="shared" si="97"/>
        <v>8.0873933527741936E-3</v>
      </c>
      <c r="K377" s="8">
        <f t="shared" si="98"/>
        <v>5.0123036805612906E-2</v>
      </c>
      <c r="L377" s="8">
        <f t="shared" si="99"/>
        <v>2.0356213947088711E-2</v>
      </c>
      <c r="M377" s="8">
        <f t="shared" si="100"/>
        <v>4.814182644429032E-3</v>
      </c>
      <c r="N377" s="8">
        <f t="shared" si="101"/>
        <v>4.8252031911483875E-2</v>
      </c>
      <c r="O377" s="8">
        <f t="shared" si="102"/>
        <v>6.3553584965290316E-2</v>
      </c>
      <c r="P377" s="8">
        <f t="shared" si="103"/>
        <v>4.2273060077854836E-7</v>
      </c>
      <c r="Q377" s="8">
        <f t="shared" si="104"/>
        <v>2.2269363350580645E-2</v>
      </c>
      <c r="R377" s="8">
        <f t="shared" si="105"/>
        <v>1</v>
      </c>
      <c r="S377" s="8">
        <f t="shared" si="106"/>
        <v>0.1960950844464516</v>
      </c>
      <c r="T377" s="8">
        <f t="shared" si="107"/>
        <v>0.20933831514161289</v>
      </c>
      <c r="W377" s="7" t="s">
        <v>1680</v>
      </c>
      <c r="X377" s="7" t="s">
        <v>455</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1</v>
      </c>
      <c r="AO377" s="8">
        <v>0</v>
      </c>
      <c r="AP377" s="8">
        <v>0</v>
      </c>
      <c r="AS377" s="7">
        <v>335991</v>
      </c>
      <c r="AT377" s="7" t="s">
        <v>455</v>
      </c>
      <c r="AU377" s="8">
        <v>1.8689718987964517E-2</v>
      </c>
      <c r="AV377" s="8">
        <v>4.2313977562241931E-3</v>
      </c>
      <c r="AW377" s="8">
        <v>3.5891533936032255E-2</v>
      </c>
      <c r="AX377" s="8">
        <v>1.6448606732772583E-2</v>
      </c>
      <c r="AY377" s="8">
        <v>7.1744638746806455E-3</v>
      </c>
      <c r="AZ377" s="8">
        <v>4.3439755774322582E-2</v>
      </c>
      <c r="BA377" s="8">
        <v>2.2095626918822584E-2</v>
      </c>
      <c r="BB377" s="8">
        <v>8.0873933527741936E-3</v>
      </c>
      <c r="BC377" s="8">
        <v>5.0123036805612906E-2</v>
      </c>
      <c r="BD377" s="8">
        <v>2.0356213947088711E-2</v>
      </c>
      <c r="BE377" s="8">
        <v>4.814182644429032E-3</v>
      </c>
      <c r="BF377" s="8">
        <v>4.8252031911483875E-2</v>
      </c>
      <c r="BG377" s="8">
        <v>6.3553584965290316E-2</v>
      </c>
      <c r="BH377" s="8">
        <v>4.2273060077854836E-7</v>
      </c>
      <c r="BI377" s="8">
        <v>2.2269363350580645E-2</v>
      </c>
      <c r="BJ377" s="8">
        <v>1.0588126506801612</v>
      </c>
      <c r="BK377" s="8">
        <v>0.1960950844464516</v>
      </c>
      <c r="BL377" s="8">
        <v>0.20933831514161289</v>
      </c>
    </row>
    <row r="378" spans="1:64" x14ac:dyDescent="0.3">
      <c r="A378" s="7">
        <v>335999</v>
      </c>
      <c r="B378" s="7" t="s">
        <v>456</v>
      </c>
      <c r="C378" s="8">
        <f t="shared" si="90"/>
        <v>4.3725673354000003E-2</v>
      </c>
      <c r="D378" s="8">
        <f t="shared" si="91"/>
        <v>5.4001686250999999E-3</v>
      </c>
      <c r="E378" s="8">
        <f t="shared" si="92"/>
        <v>6.6090918272400004E-2</v>
      </c>
      <c r="F378" s="8">
        <f t="shared" si="93"/>
        <v>2.4131260342900002E-2</v>
      </c>
      <c r="G378" s="8">
        <f t="shared" si="94"/>
        <v>3.38703909538E-3</v>
      </c>
      <c r="H378" s="8">
        <f t="shared" si="95"/>
        <v>2.3391508949800001E-2</v>
      </c>
      <c r="I378" s="8">
        <f t="shared" si="96"/>
        <v>5.2038661145599997E-2</v>
      </c>
      <c r="J378" s="8">
        <f t="shared" si="97"/>
        <v>6.4237185551700004E-3</v>
      </c>
      <c r="K378" s="8">
        <f t="shared" si="98"/>
        <v>4.1703767659400003E-2</v>
      </c>
      <c r="L378" s="8">
        <f t="shared" si="99"/>
        <v>5.9777489541999997E-2</v>
      </c>
      <c r="M378" s="8">
        <f t="shared" si="100"/>
        <v>6.9917080599800003E-3</v>
      </c>
      <c r="N378" s="8">
        <f t="shared" si="101"/>
        <v>0.114709061604</v>
      </c>
      <c r="O378" s="8">
        <f t="shared" si="102"/>
        <v>0.41669089640200002</v>
      </c>
      <c r="P378" s="8">
        <f t="shared" si="103"/>
        <v>1.1736437687599999E-5</v>
      </c>
      <c r="Q378" s="8">
        <f t="shared" si="104"/>
        <v>0.261887397666</v>
      </c>
      <c r="R378" s="8">
        <f t="shared" si="105"/>
        <v>1.11521676025</v>
      </c>
      <c r="S378" s="8">
        <f t="shared" si="106"/>
        <v>1.0509098083899999</v>
      </c>
      <c r="T378" s="8">
        <f t="shared" si="107"/>
        <v>1.10016614736</v>
      </c>
      <c r="W378" s="7" t="s">
        <v>1681</v>
      </c>
      <c r="X378" s="7" t="s">
        <v>456</v>
      </c>
      <c r="Y378" s="8">
        <v>4.3725673354000003E-2</v>
      </c>
      <c r="Z378" s="8">
        <v>5.4001686250999999E-3</v>
      </c>
      <c r="AA378" s="8">
        <v>6.6090918272400004E-2</v>
      </c>
      <c r="AB378" s="8">
        <v>2.4131260342900002E-2</v>
      </c>
      <c r="AC378" s="8">
        <v>3.38703909538E-3</v>
      </c>
      <c r="AD378" s="8">
        <v>2.3391508949800001E-2</v>
      </c>
      <c r="AE378" s="8">
        <v>5.2038661145599997E-2</v>
      </c>
      <c r="AF378" s="8">
        <v>6.4237185551700004E-3</v>
      </c>
      <c r="AG378" s="8">
        <v>4.1703767659400003E-2</v>
      </c>
      <c r="AH378" s="8">
        <v>5.9777489541999997E-2</v>
      </c>
      <c r="AI378" s="8">
        <v>6.9917080599800003E-3</v>
      </c>
      <c r="AJ378" s="8">
        <v>0.114709061604</v>
      </c>
      <c r="AK378" s="8">
        <v>0.41669089640200002</v>
      </c>
      <c r="AL378" s="8">
        <v>1.1736437687599999E-5</v>
      </c>
      <c r="AM378" s="8">
        <v>0.261887397666</v>
      </c>
      <c r="AN378" s="8">
        <v>1.11521676025</v>
      </c>
      <c r="AO378" s="8">
        <v>1.0509098083899999</v>
      </c>
      <c r="AP378" s="8">
        <v>1.10016614736</v>
      </c>
      <c r="AS378" s="7">
        <v>335999</v>
      </c>
      <c r="AT378" s="7" t="s">
        <v>456</v>
      </c>
      <c r="AU378" s="8">
        <v>6.9139641887603229E-2</v>
      </c>
      <c r="AV378" s="8">
        <v>1.461168320038113E-2</v>
      </c>
      <c r="AW378" s="8">
        <v>0.12339985347094837</v>
      </c>
      <c r="AX378" s="8">
        <v>9.7842106645590288E-2</v>
      </c>
      <c r="AY378" s="8">
        <v>2.7888934198928871E-2</v>
      </c>
      <c r="AZ378" s="8">
        <v>0.16389341210251604</v>
      </c>
      <c r="BA378" s="8">
        <v>9.0713491462751608E-2</v>
      </c>
      <c r="BB378" s="8">
        <v>1.9592909089725326E-2</v>
      </c>
      <c r="BC378" s="8">
        <v>0.12668239915882901</v>
      </c>
      <c r="BD378" s="8">
        <v>9.6529822745406432E-2</v>
      </c>
      <c r="BE378" s="8">
        <v>1.9453377299408704E-2</v>
      </c>
      <c r="BF378" s="8">
        <v>0.19167280029438707</v>
      </c>
      <c r="BG378" s="8">
        <v>0.34276186639519346</v>
      </c>
      <c r="BH378" s="8">
        <v>5.5778233328982265E-6</v>
      </c>
      <c r="BI378" s="8">
        <v>0.21542350453170955</v>
      </c>
      <c r="BJ378" s="8">
        <v>1.207151178558548</v>
      </c>
      <c r="BK378" s="8">
        <v>1.1122050981083871</v>
      </c>
      <c r="BL378" s="8">
        <v>1.0595694448725805</v>
      </c>
    </row>
    <row r="379" spans="1:64" x14ac:dyDescent="0.3">
      <c r="A379" s="7">
        <v>336110</v>
      </c>
      <c r="B379" s="7" t="s">
        <v>1214</v>
      </c>
      <c r="C379" s="8">
        <f t="shared" si="90"/>
        <v>9.6297522666516141E-3</v>
      </c>
      <c r="D379" s="8">
        <f t="shared" si="91"/>
        <v>2.8242739949716125E-3</v>
      </c>
      <c r="E379" s="8">
        <f t="shared" si="92"/>
        <v>1.0659261261651612E-2</v>
      </c>
      <c r="F379" s="8">
        <f t="shared" si="93"/>
        <v>2.1246051985145162E-2</v>
      </c>
      <c r="G379" s="8">
        <f t="shared" si="94"/>
        <v>1.2587344241356451E-2</v>
      </c>
      <c r="H379" s="8">
        <f t="shared" si="95"/>
        <v>3.3837920732412902E-2</v>
      </c>
      <c r="I379" s="8">
        <f t="shared" si="96"/>
        <v>3.9927944968612905E-2</v>
      </c>
      <c r="J379" s="8">
        <f t="shared" si="97"/>
        <v>1.7576608535754837E-2</v>
      </c>
      <c r="K379" s="8">
        <f t="shared" si="98"/>
        <v>4.9631167388483874E-2</v>
      </c>
      <c r="L379" s="8">
        <f t="shared" si="99"/>
        <v>1.8557641099717744E-2</v>
      </c>
      <c r="M379" s="8">
        <f t="shared" si="100"/>
        <v>6.8779171382193551E-3</v>
      </c>
      <c r="N379" s="8">
        <f t="shared" si="101"/>
        <v>3.2424339343354841E-2</v>
      </c>
      <c r="O379" s="8">
        <f t="shared" si="102"/>
        <v>2.092306194803226E-2</v>
      </c>
      <c r="P379" s="8">
        <f t="shared" si="103"/>
        <v>1.5749727062669355E-7</v>
      </c>
      <c r="Q379" s="8">
        <f t="shared" si="104"/>
        <v>5.152352601551613E-3</v>
      </c>
      <c r="R379" s="8">
        <f t="shared" si="105"/>
        <v>1</v>
      </c>
      <c r="S379" s="8">
        <f t="shared" si="106"/>
        <v>0.16444551050741935</v>
      </c>
      <c r="T379" s="8">
        <f t="shared" si="107"/>
        <v>0.20390991444112908</v>
      </c>
      <c r="W379" s="7" t="s">
        <v>1682</v>
      </c>
      <c r="X379" s="7" t="s">
        <v>1214</v>
      </c>
      <c r="Y379" s="8">
        <v>0</v>
      </c>
      <c r="Z379" s="8">
        <v>0</v>
      </c>
      <c r="AA379" s="8">
        <v>0</v>
      </c>
      <c r="AB379" s="8">
        <v>0</v>
      </c>
      <c r="AC379" s="8">
        <v>0</v>
      </c>
      <c r="AD379" s="8">
        <v>0</v>
      </c>
      <c r="AE379" s="8">
        <v>0</v>
      </c>
      <c r="AF379" s="8">
        <v>0</v>
      </c>
      <c r="AG379" s="8">
        <v>0</v>
      </c>
      <c r="AH379" s="8">
        <v>0</v>
      </c>
      <c r="AI379" s="8">
        <v>0</v>
      </c>
      <c r="AJ379" s="8">
        <v>0</v>
      </c>
      <c r="AK379" s="8">
        <v>0</v>
      </c>
      <c r="AL379" s="8">
        <v>0</v>
      </c>
      <c r="AM379" s="8">
        <v>0</v>
      </c>
      <c r="AN379" s="8">
        <v>1</v>
      </c>
      <c r="AO379" s="8">
        <v>0</v>
      </c>
      <c r="AP379" s="8">
        <v>0</v>
      </c>
      <c r="AS379" s="7">
        <v>336110</v>
      </c>
      <c r="AT379" s="7" t="s">
        <v>1214</v>
      </c>
      <c r="AU379" s="8">
        <v>9.6297522666516141E-3</v>
      </c>
      <c r="AV379" s="8">
        <v>2.8242739949716125E-3</v>
      </c>
      <c r="AW379" s="8">
        <v>1.0659261261651612E-2</v>
      </c>
      <c r="AX379" s="8">
        <v>2.1246051985145162E-2</v>
      </c>
      <c r="AY379" s="8">
        <v>1.2587344241356451E-2</v>
      </c>
      <c r="AZ379" s="8">
        <v>3.3837920732412902E-2</v>
      </c>
      <c r="BA379" s="8">
        <v>3.9927944968612905E-2</v>
      </c>
      <c r="BB379" s="8">
        <v>1.7576608535754837E-2</v>
      </c>
      <c r="BC379" s="8">
        <v>4.9631167388483874E-2</v>
      </c>
      <c r="BD379" s="8">
        <v>1.8557641099717744E-2</v>
      </c>
      <c r="BE379" s="8">
        <v>6.8779171382193551E-3</v>
      </c>
      <c r="BF379" s="8">
        <v>3.2424339343354841E-2</v>
      </c>
      <c r="BG379" s="8">
        <v>2.092306194803226E-2</v>
      </c>
      <c r="BH379" s="8">
        <v>1.5749727062669355E-7</v>
      </c>
      <c r="BI379" s="8">
        <v>5.152352601551613E-3</v>
      </c>
      <c r="BJ379" s="8">
        <v>1.0231132875232258</v>
      </c>
      <c r="BK379" s="8">
        <v>0.16444551050741935</v>
      </c>
      <c r="BL379" s="8">
        <v>0.20390991444112908</v>
      </c>
    </row>
    <row r="380" spans="1:64" x14ac:dyDescent="0.3">
      <c r="A380" s="7">
        <v>336120</v>
      </c>
      <c r="B380" s="7" t="s">
        <v>457</v>
      </c>
      <c r="C380" s="8">
        <f t="shared" si="90"/>
        <v>5.8127888793225811E-3</v>
      </c>
      <c r="D380" s="8">
        <f t="shared" si="91"/>
        <v>9.967289808612903E-4</v>
      </c>
      <c r="E380" s="8">
        <f t="shared" si="92"/>
        <v>4.2406002981612905E-3</v>
      </c>
      <c r="F380" s="8">
        <f t="shared" si="93"/>
        <v>1.9008090569983871E-2</v>
      </c>
      <c r="G380" s="8">
        <f t="shared" si="94"/>
        <v>6.459246191275806E-3</v>
      </c>
      <c r="H380" s="8">
        <f t="shared" si="95"/>
        <v>2.2729870099016128E-2</v>
      </c>
      <c r="I380" s="8">
        <f t="shared" si="96"/>
        <v>2.0585298660741939E-2</v>
      </c>
      <c r="J380" s="8">
        <f t="shared" si="97"/>
        <v>5.2377197788161288E-3</v>
      </c>
      <c r="K380" s="8">
        <f t="shared" si="98"/>
        <v>1.8134368411483873E-2</v>
      </c>
      <c r="L380" s="8">
        <f t="shared" si="99"/>
        <v>1.1898926609274194E-2</v>
      </c>
      <c r="M380" s="8">
        <f t="shared" si="100"/>
        <v>2.6785620585774192E-3</v>
      </c>
      <c r="N380" s="8">
        <f t="shared" si="101"/>
        <v>1.5087967866354839E-2</v>
      </c>
      <c r="O380" s="8">
        <f t="shared" si="102"/>
        <v>9.0450915415645171E-3</v>
      </c>
      <c r="P380" s="8">
        <f t="shared" si="103"/>
        <v>5.7647661927951608E-8</v>
      </c>
      <c r="Q380" s="8">
        <f t="shared" si="104"/>
        <v>2.7594923416548382E-3</v>
      </c>
      <c r="R380" s="8">
        <f t="shared" si="105"/>
        <v>1</v>
      </c>
      <c r="S380" s="8">
        <f t="shared" si="106"/>
        <v>9.658430363451613E-2</v>
      </c>
      <c r="T380" s="8">
        <f t="shared" si="107"/>
        <v>9.234448362532259E-2</v>
      </c>
      <c r="W380" s="7" t="s">
        <v>1683</v>
      </c>
      <c r="X380" s="7" t="s">
        <v>457</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1</v>
      </c>
      <c r="AO380" s="8">
        <v>0</v>
      </c>
      <c r="AP380" s="8">
        <v>0</v>
      </c>
      <c r="AS380" s="7">
        <v>336120</v>
      </c>
      <c r="AT380" s="7" t="s">
        <v>457</v>
      </c>
      <c r="AU380" s="8">
        <v>5.8127888793225811E-3</v>
      </c>
      <c r="AV380" s="8">
        <v>9.967289808612903E-4</v>
      </c>
      <c r="AW380" s="8">
        <v>4.2406002981612905E-3</v>
      </c>
      <c r="AX380" s="8">
        <v>1.9008090569983871E-2</v>
      </c>
      <c r="AY380" s="8">
        <v>6.459246191275806E-3</v>
      </c>
      <c r="AZ380" s="8">
        <v>2.2729870099016128E-2</v>
      </c>
      <c r="BA380" s="8">
        <v>2.0585298660741939E-2</v>
      </c>
      <c r="BB380" s="8">
        <v>5.2377197788161288E-3</v>
      </c>
      <c r="BC380" s="8">
        <v>1.8134368411483873E-2</v>
      </c>
      <c r="BD380" s="8">
        <v>1.1898926609274194E-2</v>
      </c>
      <c r="BE380" s="8">
        <v>2.6785620585774192E-3</v>
      </c>
      <c r="BF380" s="8">
        <v>1.5087967866354839E-2</v>
      </c>
      <c r="BG380" s="8">
        <v>9.0450915415645171E-3</v>
      </c>
      <c r="BH380" s="8">
        <v>5.7647661927951608E-8</v>
      </c>
      <c r="BI380" s="8">
        <v>2.7594923416548382E-3</v>
      </c>
      <c r="BJ380" s="8">
        <v>1.0110501181582257</v>
      </c>
      <c r="BK380" s="8">
        <v>9.658430363451613E-2</v>
      </c>
      <c r="BL380" s="8">
        <v>9.234448362532259E-2</v>
      </c>
    </row>
    <row r="381" spans="1:64" x14ac:dyDescent="0.3">
      <c r="A381" s="7">
        <v>336211</v>
      </c>
      <c r="B381" s="7" t="s">
        <v>458</v>
      </c>
      <c r="C381" s="8">
        <f t="shared" si="90"/>
        <v>3.4827897546266126E-2</v>
      </c>
      <c r="D381" s="8">
        <f t="shared" si="91"/>
        <v>8.1840727786054845E-3</v>
      </c>
      <c r="E381" s="8">
        <f t="shared" si="92"/>
        <v>3.3777974549759684E-2</v>
      </c>
      <c r="F381" s="8">
        <f t="shared" si="93"/>
        <v>3.1346340939225802E-2</v>
      </c>
      <c r="G381" s="8">
        <f t="shared" si="94"/>
        <v>9.0755065584088718E-3</v>
      </c>
      <c r="H381" s="8">
        <f t="shared" si="95"/>
        <v>4.0658599966804841E-2</v>
      </c>
      <c r="I381" s="8">
        <f t="shared" si="96"/>
        <v>4.036202928450644E-2</v>
      </c>
      <c r="J381" s="8">
        <f t="shared" si="97"/>
        <v>1.0770211521101613E-2</v>
      </c>
      <c r="K381" s="8">
        <f t="shared" si="98"/>
        <v>4.3974884925961299E-2</v>
      </c>
      <c r="L381" s="8">
        <f t="shared" si="99"/>
        <v>5.6340623036491941E-2</v>
      </c>
      <c r="M381" s="8">
        <f t="shared" si="100"/>
        <v>1.5008114066470969E-2</v>
      </c>
      <c r="N381" s="8">
        <f t="shared" si="101"/>
        <v>7.1518322621596769E-2</v>
      </c>
      <c r="O381" s="8">
        <f t="shared" si="102"/>
        <v>8.313178388603229E-2</v>
      </c>
      <c r="P381" s="8">
        <f t="shared" si="103"/>
        <v>1.6443304320543547E-6</v>
      </c>
      <c r="Q381" s="8">
        <f t="shared" si="104"/>
        <v>7.3089901943129074E-2</v>
      </c>
      <c r="R381" s="8">
        <f t="shared" si="105"/>
        <v>1</v>
      </c>
      <c r="S381" s="8">
        <f t="shared" si="106"/>
        <v>0.37140302810919362</v>
      </c>
      <c r="T381" s="8">
        <f t="shared" si="107"/>
        <v>0.38542970637677415</v>
      </c>
      <c r="W381" s="7" t="s">
        <v>1684</v>
      </c>
      <c r="X381" s="7" t="s">
        <v>458</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1</v>
      </c>
      <c r="AO381" s="8">
        <v>0</v>
      </c>
      <c r="AP381" s="8">
        <v>0</v>
      </c>
      <c r="AS381" s="7">
        <v>336211</v>
      </c>
      <c r="AT381" s="7" t="s">
        <v>458</v>
      </c>
      <c r="AU381" s="8">
        <v>3.4827897546266126E-2</v>
      </c>
      <c r="AV381" s="8">
        <v>8.1840727786054845E-3</v>
      </c>
      <c r="AW381" s="8">
        <v>3.3777974549759684E-2</v>
      </c>
      <c r="AX381" s="8">
        <v>3.1346340939225802E-2</v>
      </c>
      <c r="AY381" s="8">
        <v>9.0755065584088718E-3</v>
      </c>
      <c r="AZ381" s="8">
        <v>4.0658599966804841E-2</v>
      </c>
      <c r="BA381" s="8">
        <v>4.036202928450644E-2</v>
      </c>
      <c r="BB381" s="8">
        <v>1.0770211521101613E-2</v>
      </c>
      <c r="BC381" s="8">
        <v>4.3974884925961299E-2</v>
      </c>
      <c r="BD381" s="8">
        <v>5.6340623036491941E-2</v>
      </c>
      <c r="BE381" s="8">
        <v>1.5008114066470969E-2</v>
      </c>
      <c r="BF381" s="8">
        <v>7.1518322621596769E-2</v>
      </c>
      <c r="BG381" s="8">
        <v>8.313178388603229E-2</v>
      </c>
      <c r="BH381" s="8">
        <v>1.6443304320543547E-6</v>
      </c>
      <c r="BI381" s="8">
        <v>7.3089901943129074E-2</v>
      </c>
      <c r="BJ381" s="8">
        <v>1.0767899448746774</v>
      </c>
      <c r="BK381" s="8">
        <v>0.37140302810919362</v>
      </c>
      <c r="BL381" s="8">
        <v>0.38542970637677415</v>
      </c>
    </row>
    <row r="382" spans="1:64" x14ac:dyDescent="0.3">
      <c r="A382" s="7">
        <v>336212</v>
      </c>
      <c r="B382" s="7" t="s">
        <v>459</v>
      </c>
      <c r="C382" s="8">
        <f t="shared" si="90"/>
        <v>0</v>
      </c>
      <c r="D382" s="8">
        <f t="shared" si="91"/>
        <v>0</v>
      </c>
      <c r="E382" s="8">
        <f t="shared" si="92"/>
        <v>0</v>
      </c>
      <c r="F382" s="8">
        <f t="shared" si="93"/>
        <v>0</v>
      </c>
      <c r="G382" s="8">
        <f t="shared" si="94"/>
        <v>0</v>
      </c>
      <c r="H382" s="8">
        <f t="shared" si="95"/>
        <v>0</v>
      </c>
      <c r="I382" s="8">
        <f t="shared" si="96"/>
        <v>0</v>
      </c>
      <c r="J382" s="8">
        <f t="shared" si="97"/>
        <v>0</v>
      </c>
      <c r="K382" s="8">
        <f t="shared" si="98"/>
        <v>0</v>
      </c>
      <c r="L382" s="8">
        <f t="shared" si="99"/>
        <v>0</v>
      </c>
      <c r="M382" s="8">
        <f t="shared" si="100"/>
        <v>0</v>
      </c>
      <c r="N382" s="8">
        <f t="shared" si="101"/>
        <v>0</v>
      </c>
      <c r="O382" s="8">
        <f t="shared" si="102"/>
        <v>0</v>
      </c>
      <c r="P382" s="8">
        <f t="shared" si="103"/>
        <v>0</v>
      </c>
      <c r="Q382" s="8">
        <f t="shared" si="104"/>
        <v>0</v>
      </c>
      <c r="R382" s="8">
        <f t="shared" si="105"/>
        <v>1</v>
      </c>
      <c r="S382" s="8">
        <f t="shared" si="106"/>
        <v>0</v>
      </c>
      <c r="T382" s="8">
        <f t="shared" si="107"/>
        <v>0</v>
      </c>
      <c r="W382" s="7" t="s">
        <v>1685</v>
      </c>
      <c r="X382" s="7" t="s">
        <v>459</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1</v>
      </c>
      <c r="AO382" s="8">
        <v>0</v>
      </c>
      <c r="AP382" s="8">
        <v>0</v>
      </c>
      <c r="AS382" s="7">
        <v>336212</v>
      </c>
      <c r="AT382" s="7" t="s">
        <v>459</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1</v>
      </c>
      <c r="BK382" s="8">
        <v>0</v>
      </c>
      <c r="BL382" s="8">
        <v>0</v>
      </c>
    </row>
    <row r="383" spans="1:64" x14ac:dyDescent="0.3">
      <c r="A383" s="7">
        <v>336213</v>
      </c>
      <c r="B383" s="7" t="s">
        <v>460</v>
      </c>
      <c r="C383" s="8">
        <f t="shared" si="90"/>
        <v>0</v>
      </c>
      <c r="D383" s="8">
        <f t="shared" si="91"/>
        <v>0</v>
      </c>
      <c r="E383" s="8">
        <f t="shared" si="92"/>
        <v>0</v>
      </c>
      <c r="F383" s="8">
        <f t="shared" si="93"/>
        <v>0</v>
      </c>
      <c r="G383" s="8">
        <f t="shared" si="94"/>
        <v>0</v>
      </c>
      <c r="H383" s="8">
        <f t="shared" si="95"/>
        <v>0</v>
      </c>
      <c r="I383" s="8">
        <f t="shared" si="96"/>
        <v>0</v>
      </c>
      <c r="J383" s="8">
        <f t="shared" si="97"/>
        <v>0</v>
      </c>
      <c r="K383" s="8">
        <f t="shared" si="98"/>
        <v>0</v>
      </c>
      <c r="L383" s="8">
        <f t="shared" si="99"/>
        <v>0</v>
      </c>
      <c r="M383" s="8">
        <f t="shared" si="100"/>
        <v>0</v>
      </c>
      <c r="N383" s="8">
        <f t="shared" si="101"/>
        <v>0</v>
      </c>
      <c r="O383" s="8">
        <f t="shared" si="102"/>
        <v>0</v>
      </c>
      <c r="P383" s="8">
        <f t="shared" si="103"/>
        <v>0</v>
      </c>
      <c r="Q383" s="8">
        <f t="shared" si="104"/>
        <v>0</v>
      </c>
      <c r="R383" s="8">
        <f t="shared" si="105"/>
        <v>1</v>
      </c>
      <c r="S383" s="8">
        <f t="shared" si="106"/>
        <v>0</v>
      </c>
      <c r="T383" s="8">
        <f t="shared" si="107"/>
        <v>0</v>
      </c>
      <c r="W383" s="7" t="s">
        <v>1686</v>
      </c>
      <c r="X383" s="7" t="s">
        <v>460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1</v>
      </c>
      <c r="AO383" s="8">
        <v>0</v>
      </c>
      <c r="AP383" s="8">
        <v>0</v>
      </c>
      <c r="AS383" s="7">
        <v>336213</v>
      </c>
      <c r="AT383" s="7" t="s">
        <v>460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1</v>
      </c>
      <c r="BK383" s="8">
        <v>0</v>
      </c>
      <c r="BL383" s="8">
        <v>0</v>
      </c>
    </row>
    <row r="384" spans="1:64" x14ac:dyDescent="0.3">
      <c r="A384" s="7">
        <v>336214</v>
      </c>
      <c r="B384" s="7" t="s">
        <v>461</v>
      </c>
      <c r="C384" s="8">
        <f t="shared" si="90"/>
        <v>1.9602385147219355E-2</v>
      </c>
      <c r="D384" s="8">
        <f t="shared" si="91"/>
        <v>4.5703061502398393E-3</v>
      </c>
      <c r="E384" s="8">
        <f t="shared" si="92"/>
        <v>1.6249258021096776E-2</v>
      </c>
      <c r="F384" s="8">
        <f t="shared" si="93"/>
        <v>2.4033411021364512E-2</v>
      </c>
      <c r="G384" s="8">
        <f t="shared" si="94"/>
        <v>8.6259785039145172E-3</v>
      </c>
      <c r="H384" s="8">
        <f t="shared" si="95"/>
        <v>2.8372139996504835E-2</v>
      </c>
      <c r="I384" s="8">
        <f t="shared" si="96"/>
        <v>3.2872968449935487E-2</v>
      </c>
      <c r="J384" s="8">
        <f t="shared" si="97"/>
        <v>1.0042141251156451E-2</v>
      </c>
      <c r="K384" s="8">
        <f t="shared" si="98"/>
        <v>3.2905176311338706E-2</v>
      </c>
      <c r="L384" s="8">
        <f t="shared" si="99"/>
        <v>3.5871767297548388E-2</v>
      </c>
      <c r="M384" s="8">
        <f t="shared" si="100"/>
        <v>9.7620347506870968E-3</v>
      </c>
      <c r="N384" s="8">
        <f t="shared" si="101"/>
        <v>4.4286899329096775E-2</v>
      </c>
      <c r="O384" s="8">
        <f t="shared" si="102"/>
        <v>3.3889793258032257E-2</v>
      </c>
      <c r="P384" s="8">
        <f t="shared" si="103"/>
        <v>5.1157833066209671E-7</v>
      </c>
      <c r="Q384" s="8">
        <f t="shared" si="104"/>
        <v>2.0058197307096775E-2</v>
      </c>
      <c r="R384" s="8">
        <f t="shared" si="105"/>
        <v>1</v>
      </c>
      <c r="S384" s="8">
        <f t="shared" si="106"/>
        <v>0.20619281984435486</v>
      </c>
      <c r="T384" s="8">
        <f t="shared" si="107"/>
        <v>0.22098157633500001</v>
      </c>
      <c r="W384" s="7" t="s">
        <v>1687</v>
      </c>
      <c r="X384" s="7" t="s">
        <v>461</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1</v>
      </c>
      <c r="AO384" s="8">
        <v>0</v>
      </c>
      <c r="AP384" s="8">
        <v>0</v>
      </c>
      <c r="AS384" s="7">
        <v>336214</v>
      </c>
      <c r="AT384" s="7" t="s">
        <v>461</v>
      </c>
      <c r="AU384" s="8">
        <v>1.9602385147219355E-2</v>
      </c>
      <c r="AV384" s="8">
        <v>4.5703061502398393E-3</v>
      </c>
      <c r="AW384" s="8">
        <v>1.6249258021096776E-2</v>
      </c>
      <c r="AX384" s="8">
        <v>2.4033411021364512E-2</v>
      </c>
      <c r="AY384" s="8">
        <v>8.6259785039145172E-3</v>
      </c>
      <c r="AZ384" s="8">
        <v>2.8372139996504835E-2</v>
      </c>
      <c r="BA384" s="8">
        <v>3.2872968449935487E-2</v>
      </c>
      <c r="BB384" s="8">
        <v>1.0042141251156451E-2</v>
      </c>
      <c r="BC384" s="8">
        <v>3.2905176311338706E-2</v>
      </c>
      <c r="BD384" s="8">
        <v>3.5871767297548388E-2</v>
      </c>
      <c r="BE384" s="8">
        <v>9.7620347506870968E-3</v>
      </c>
      <c r="BF384" s="8">
        <v>4.4286899329096775E-2</v>
      </c>
      <c r="BG384" s="8">
        <v>3.3889793258032257E-2</v>
      </c>
      <c r="BH384" s="8">
        <v>5.1157833066209671E-7</v>
      </c>
      <c r="BI384" s="8">
        <v>2.0058197307096775E-2</v>
      </c>
      <c r="BJ384" s="8">
        <v>1.0404219493187097</v>
      </c>
      <c r="BK384" s="8">
        <v>0.20619281984435486</v>
      </c>
      <c r="BL384" s="8">
        <v>0.22098157633500001</v>
      </c>
    </row>
    <row r="385" spans="1:64" x14ac:dyDescent="0.3">
      <c r="A385" s="7">
        <v>336310</v>
      </c>
      <c r="B385" s="7" t="s">
        <v>462</v>
      </c>
      <c r="C385" s="8">
        <f t="shared" si="90"/>
        <v>3.7950307835885475E-2</v>
      </c>
      <c r="D385" s="8">
        <f t="shared" si="91"/>
        <v>9.6164269443922579E-3</v>
      </c>
      <c r="E385" s="8">
        <f t="shared" si="92"/>
        <v>3.2363248281945159E-2</v>
      </c>
      <c r="F385" s="8">
        <f t="shared" si="93"/>
        <v>7.0928716203638706E-2</v>
      </c>
      <c r="G385" s="8">
        <f t="shared" si="94"/>
        <v>2.69103157897242E-2</v>
      </c>
      <c r="H385" s="8">
        <f t="shared" si="95"/>
        <v>7.6968444501403221E-2</v>
      </c>
      <c r="I385" s="8">
        <f t="shared" si="96"/>
        <v>8.3921908145096771E-2</v>
      </c>
      <c r="J385" s="8">
        <f t="shared" si="97"/>
        <v>2.4990759760411287E-2</v>
      </c>
      <c r="K385" s="8">
        <f t="shared" si="98"/>
        <v>7.0251713811596769E-2</v>
      </c>
      <c r="L385" s="8">
        <f t="shared" si="99"/>
        <v>8.5414948687854833E-2</v>
      </c>
      <c r="M385" s="8">
        <f t="shared" si="100"/>
        <v>2.3567563404543544E-2</v>
      </c>
      <c r="N385" s="8">
        <f t="shared" si="101"/>
        <v>9.078052827580646E-2</v>
      </c>
      <c r="O385" s="8">
        <f t="shared" si="102"/>
        <v>5.4212301971370953E-2</v>
      </c>
      <c r="P385" s="8">
        <f t="shared" si="103"/>
        <v>7.3860751897419342E-7</v>
      </c>
      <c r="Q385" s="8">
        <f t="shared" si="104"/>
        <v>3.2179105939354843E-2</v>
      </c>
      <c r="R385" s="8">
        <f t="shared" si="105"/>
        <v>1</v>
      </c>
      <c r="S385" s="8">
        <f t="shared" si="106"/>
        <v>0.41674296036580638</v>
      </c>
      <c r="T385" s="8">
        <f t="shared" si="107"/>
        <v>0.42109986558790324</v>
      </c>
      <c r="W385" s="7" t="s">
        <v>1688</v>
      </c>
      <c r="X385" s="7" t="s">
        <v>462</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1</v>
      </c>
      <c r="AO385" s="8">
        <v>0</v>
      </c>
      <c r="AP385" s="8">
        <v>0</v>
      </c>
      <c r="AS385" s="7">
        <v>336310</v>
      </c>
      <c r="AT385" s="7" t="s">
        <v>462</v>
      </c>
      <c r="AU385" s="8">
        <v>3.7950307835885475E-2</v>
      </c>
      <c r="AV385" s="8">
        <v>9.6164269443922579E-3</v>
      </c>
      <c r="AW385" s="8">
        <v>3.2363248281945159E-2</v>
      </c>
      <c r="AX385" s="8">
        <v>7.0928716203638706E-2</v>
      </c>
      <c r="AY385" s="8">
        <v>2.69103157897242E-2</v>
      </c>
      <c r="AZ385" s="8">
        <v>7.6968444501403221E-2</v>
      </c>
      <c r="BA385" s="8">
        <v>8.3921908145096771E-2</v>
      </c>
      <c r="BB385" s="8">
        <v>2.4990759760411287E-2</v>
      </c>
      <c r="BC385" s="8">
        <v>7.0251713811596769E-2</v>
      </c>
      <c r="BD385" s="8">
        <v>8.5414948687854833E-2</v>
      </c>
      <c r="BE385" s="8">
        <v>2.3567563404543544E-2</v>
      </c>
      <c r="BF385" s="8">
        <v>9.078052827580646E-2</v>
      </c>
      <c r="BG385" s="8">
        <v>5.4212301971370953E-2</v>
      </c>
      <c r="BH385" s="8">
        <v>7.3860751897419342E-7</v>
      </c>
      <c r="BI385" s="8">
        <v>3.2179105939354843E-2</v>
      </c>
      <c r="BJ385" s="8">
        <v>1.0799299830620968</v>
      </c>
      <c r="BK385" s="8">
        <v>0.41674296036580638</v>
      </c>
      <c r="BL385" s="8">
        <v>0.42109986558790324</v>
      </c>
    </row>
    <row r="386" spans="1:64" x14ac:dyDescent="0.3">
      <c r="A386" s="7">
        <v>336320</v>
      </c>
      <c r="B386" s="7" t="s">
        <v>463</v>
      </c>
      <c r="C386" s="8">
        <f t="shared" si="90"/>
        <v>8.0931008188100007E-2</v>
      </c>
      <c r="D386" s="8">
        <f t="shared" si="91"/>
        <v>8.2197650962499997E-3</v>
      </c>
      <c r="E386" s="8">
        <f t="shared" si="92"/>
        <v>3.6526399825700002E-2</v>
      </c>
      <c r="F386" s="8">
        <f t="shared" si="93"/>
        <v>0.14137453913199999</v>
      </c>
      <c r="G386" s="8">
        <f t="shared" si="94"/>
        <v>2.13751017929E-2</v>
      </c>
      <c r="H386" s="8">
        <f t="shared" si="95"/>
        <v>6.7839872988200003E-2</v>
      </c>
      <c r="I386" s="8">
        <f t="shared" si="96"/>
        <v>0.126927925818</v>
      </c>
      <c r="J386" s="8">
        <f t="shared" si="97"/>
        <v>1.4906555570999999E-2</v>
      </c>
      <c r="K386" s="8">
        <f t="shared" si="98"/>
        <v>4.2537666499699998E-2</v>
      </c>
      <c r="L386" s="8">
        <f t="shared" si="99"/>
        <v>0.14246179167799999</v>
      </c>
      <c r="M386" s="8">
        <f t="shared" si="100"/>
        <v>1.7811208504E-2</v>
      </c>
      <c r="N386" s="8">
        <f t="shared" si="101"/>
        <v>0.110126022202</v>
      </c>
      <c r="O386" s="8">
        <f t="shared" si="102"/>
        <v>0.23247388571200001</v>
      </c>
      <c r="P386" s="8">
        <f t="shared" si="103"/>
        <v>2.6261952244300001E-6</v>
      </c>
      <c r="Q386" s="8">
        <f t="shared" si="104"/>
        <v>0.16490933099399999</v>
      </c>
      <c r="R386" s="8">
        <f t="shared" si="105"/>
        <v>1.1256771731099999</v>
      </c>
      <c r="S386" s="8">
        <f t="shared" si="106"/>
        <v>1.23058951391</v>
      </c>
      <c r="T386" s="8">
        <f t="shared" si="107"/>
        <v>1.18437214789</v>
      </c>
      <c r="W386" s="7" t="s">
        <v>1689</v>
      </c>
      <c r="X386" s="7" t="s">
        <v>463</v>
      </c>
      <c r="Y386" s="8">
        <v>8.0931008188100007E-2</v>
      </c>
      <c r="Z386" s="8">
        <v>8.2197650962499997E-3</v>
      </c>
      <c r="AA386" s="8">
        <v>3.6526399825700002E-2</v>
      </c>
      <c r="AB386" s="8">
        <v>0.14137453913199999</v>
      </c>
      <c r="AC386" s="8">
        <v>2.13751017929E-2</v>
      </c>
      <c r="AD386" s="8">
        <v>6.7839872988200003E-2</v>
      </c>
      <c r="AE386" s="8">
        <v>0.126927925818</v>
      </c>
      <c r="AF386" s="8">
        <v>1.4906555570999999E-2</v>
      </c>
      <c r="AG386" s="8">
        <v>4.2537666499699998E-2</v>
      </c>
      <c r="AH386" s="8">
        <v>0.14246179167799999</v>
      </c>
      <c r="AI386" s="8">
        <v>1.7811208504E-2</v>
      </c>
      <c r="AJ386" s="8">
        <v>0.110126022202</v>
      </c>
      <c r="AK386" s="8">
        <v>0.23247388571200001</v>
      </c>
      <c r="AL386" s="8">
        <v>2.6261952244300001E-6</v>
      </c>
      <c r="AM386" s="8">
        <v>0.16490933099399999</v>
      </c>
      <c r="AN386" s="8">
        <v>1.1256771731099999</v>
      </c>
      <c r="AO386" s="8">
        <v>1.23058951391</v>
      </c>
      <c r="AP386" s="8">
        <v>1.18437214789</v>
      </c>
      <c r="AS386" s="7">
        <v>336320</v>
      </c>
      <c r="AT386" s="7" t="s">
        <v>463</v>
      </c>
      <c r="AU386" s="8">
        <v>4.2269810369337101E-2</v>
      </c>
      <c r="AV386" s="8">
        <v>8.8554306806859703E-3</v>
      </c>
      <c r="AW386" s="8">
        <v>3.2919854007693553E-2</v>
      </c>
      <c r="AX386" s="8">
        <v>8.0514851305256457E-2</v>
      </c>
      <c r="AY386" s="8">
        <v>2.2997558787290324E-2</v>
      </c>
      <c r="AZ386" s="8">
        <v>7.6029721293459682E-2</v>
      </c>
      <c r="BA386" s="8">
        <v>7.8856312285129029E-2</v>
      </c>
      <c r="BB386" s="8">
        <v>1.8314093468750001E-2</v>
      </c>
      <c r="BC386" s="8">
        <v>5.8006315431440324E-2</v>
      </c>
      <c r="BD386" s="8">
        <v>9.3997704210725799E-2</v>
      </c>
      <c r="BE386" s="8">
        <v>2.097941805127097E-2</v>
      </c>
      <c r="BF386" s="8">
        <v>8.8814369934338722E-2</v>
      </c>
      <c r="BG386" s="8">
        <v>7.8741154837935479E-2</v>
      </c>
      <c r="BH386" s="8">
        <v>9.2624557167435475E-7</v>
      </c>
      <c r="BI386" s="8">
        <v>5.5856386304419345E-2</v>
      </c>
      <c r="BJ386" s="8">
        <v>1.0840450950579035</v>
      </c>
      <c r="BK386" s="8">
        <v>0.51825180880499999</v>
      </c>
      <c r="BL386" s="8">
        <v>0.49388639860467742</v>
      </c>
    </row>
    <row r="387" spans="1:64" x14ac:dyDescent="0.3">
      <c r="A387" s="7">
        <v>336330</v>
      </c>
      <c r="B387" s="7" t="s">
        <v>464</v>
      </c>
      <c r="C387" s="8">
        <f t="shared" ref="C387:C450" si="108">IF(Y387=0,VLOOKUP(A387,$AS$2:$BL$948,3,FALSE),Y387)</f>
        <v>1.8478753971514519E-2</v>
      </c>
      <c r="D387" s="8">
        <f t="shared" ref="D387:D450" si="109">IF(Z387=0,VLOOKUP(A387,$AS$2:$BL$948,4,FALSE),Z387)</f>
        <v>4.8408651422580645E-3</v>
      </c>
      <c r="E387" s="8">
        <f t="shared" ref="E387:E450" si="110">IF(AA387=0,VLOOKUP(A387,$AS$2:$BL$948,5,FALSE),AA387)</f>
        <v>1.6195486222258065E-2</v>
      </c>
      <c r="F387" s="8">
        <f t="shared" ref="F387:F450" si="111">IF(AB387=0,VLOOKUP($A387,$AS$2:$BL$948,6,FALSE),AB387)</f>
        <v>3.1587147946858067E-2</v>
      </c>
      <c r="G387" s="8">
        <f t="shared" ref="G387:G450" si="112">IF(AC387=0,VLOOKUP($A387,$AS$2:$BL$948,7,FALSE),AC387)</f>
        <v>1.2201555315808063E-2</v>
      </c>
      <c r="H387" s="8">
        <f t="shared" ref="H387:H450" si="113">IF(AD387=0,VLOOKUP($A387,$AS$2:$BL$948,8,FALSE),AD387)</f>
        <v>3.5356773668917742E-2</v>
      </c>
      <c r="I387" s="8">
        <f t="shared" ref="I387:I450" si="114">IF(AE387=0,VLOOKUP($A387,$AS$2:$BL$948,9,FALSE),AE387)</f>
        <v>3.7770490142048391E-2</v>
      </c>
      <c r="J387" s="8">
        <f t="shared" ref="J387:J450" si="115">IF(AF387=0,VLOOKUP($A387,$AS$2:$BL$948,10,FALSE),AF387)</f>
        <v>1.1445644985520968E-2</v>
      </c>
      <c r="K387" s="8">
        <f t="shared" ref="K387:K450" si="116">IF(AG387=0,VLOOKUP($A387,$AS$2:$BL$948,11,FALSE),AG387)</f>
        <v>3.2659018360935481E-2</v>
      </c>
      <c r="L387" s="8">
        <f t="shared" ref="L387:L450" si="117">IF(AH387=0,VLOOKUP($A387,$AS$2:$BL$948,12,FALSE),AH387)</f>
        <v>4.277505935735483E-2</v>
      </c>
      <c r="M387" s="8">
        <f t="shared" ref="M387:M450" si="118">IF(AI387=0,VLOOKUP($A387,$AS$2:$BL$948,13,FALSE),AI387)</f>
        <v>1.1966588399785484E-2</v>
      </c>
      <c r="N387" s="8">
        <f t="shared" ref="N387:N450" si="119">IF(AJ387=0,VLOOKUP($A387,$AS$2:$BL$948,14,FALSE),AJ387)</f>
        <v>4.5297023084935481E-2</v>
      </c>
      <c r="O387" s="8">
        <f t="shared" ref="O387:O450" si="120">IF(AK387=0,VLOOKUP($A387,$AS$2:$BL$948,15,FALSE),AK387)</f>
        <v>2.5181385295725802E-2</v>
      </c>
      <c r="P387" s="8">
        <f t="shared" ref="P387:P450" si="121">IF(AL387=0,VLOOKUP($A387,$AS$2:$BL$948,16,FALSE),AL387)</f>
        <v>3.952860268879355E-7</v>
      </c>
      <c r="Q387" s="8">
        <f t="shared" ref="Q387:Q450" si="122">IF(AM387=0,VLOOKUP($A387,$AS$2:$BL$948,17,FALSE),AM387)</f>
        <v>1.6449767221209676E-2</v>
      </c>
      <c r="R387" s="8">
        <f t="shared" ref="R387:R450" si="123">IF(AN387=0,VLOOKUP($A387,$AS$2:$BL$948,18,FALSE),AN387)</f>
        <v>1</v>
      </c>
      <c r="S387" s="8">
        <f t="shared" ref="S387:S450" si="124">IF(AO387=0,VLOOKUP($A387,$AS$2:$BL$948,19,FALSE),AO387)</f>
        <v>0.1920487027379032</v>
      </c>
      <c r="T387" s="8">
        <f t="shared" ref="T387:T450" si="125">IF(AP387=0,VLOOKUP($A387,$AS$2:$BL$948,20,FALSE),AP387)</f>
        <v>0.194778379295</v>
      </c>
      <c r="W387" s="7" t="s">
        <v>1690</v>
      </c>
      <c r="X387" s="7" t="s">
        <v>464</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1</v>
      </c>
      <c r="AO387" s="8">
        <v>0</v>
      </c>
      <c r="AP387" s="8">
        <v>0</v>
      </c>
      <c r="AS387" s="7">
        <v>336330</v>
      </c>
      <c r="AT387" s="7" t="s">
        <v>464</v>
      </c>
      <c r="AU387" s="8">
        <v>1.8478753971514519E-2</v>
      </c>
      <c r="AV387" s="8">
        <v>4.8408651422580645E-3</v>
      </c>
      <c r="AW387" s="8">
        <v>1.6195486222258065E-2</v>
      </c>
      <c r="AX387" s="8">
        <v>3.1587147946858067E-2</v>
      </c>
      <c r="AY387" s="8">
        <v>1.2201555315808063E-2</v>
      </c>
      <c r="AZ387" s="8">
        <v>3.5356773668917742E-2</v>
      </c>
      <c r="BA387" s="8">
        <v>3.7770490142048391E-2</v>
      </c>
      <c r="BB387" s="8">
        <v>1.1445644985520968E-2</v>
      </c>
      <c r="BC387" s="8">
        <v>3.2659018360935481E-2</v>
      </c>
      <c r="BD387" s="8">
        <v>4.277505935735483E-2</v>
      </c>
      <c r="BE387" s="8">
        <v>1.1966588399785484E-2</v>
      </c>
      <c r="BF387" s="8">
        <v>4.5297023084935481E-2</v>
      </c>
      <c r="BG387" s="8">
        <v>2.5181385295725802E-2</v>
      </c>
      <c r="BH387" s="8">
        <v>3.952860268879355E-7</v>
      </c>
      <c r="BI387" s="8">
        <v>1.6449767221209676E-2</v>
      </c>
      <c r="BJ387" s="8">
        <v>1.0395151053361291</v>
      </c>
      <c r="BK387" s="8">
        <v>0.1920487027379032</v>
      </c>
      <c r="BL387" s="8">
        <v>0.194778379295</v>
      </c>
    </row>
    <row r="388" spans="1:64" x14ac:dyDescent="0.3">
      <c r="A388" s="7">
        <v>336340</v>
      </c>
      <c r="B388" s="7" t="s">
        <v>465</v>
      </c>
      <c r="C388" s="8">
        <f t="shared" si="108"/>
        <v>1.1887392888693548E-2</v>
      </c>
      <c r="D388" s="8">
        <f t="shared" si="109"/>
        <v>3.5087518668717741E-3</v>
      </c>
      <c r="E388" s="8">
        <f t="shared" si="110"/>
        <v>1.084102617163871E-2</v>
      </c>
      <c r="F388" s="8">
        <f t="shared" si="111"/>
        <v>3.0073721387403225E-2</v>
      </c>
      <c r="G388" s="8">
        <f t="shared" si="112"/>
        <v>1.2892481767541935E-2</v>
      </c>
      <c r="H388" s="8">
        <f t="shared" si="113"/>
        <v>3.7196066322038715E-2</v>
      </c>
      <c r="I388" s="8">
        <f t="shared" si="114"/>
        <v>2.5125910693790322E-2</v>
      </c>
      <c r="J388" s="8">
        <f t="shared" si="115"/>
        <v>8.5850849775483875E-3</v>
      </c>
      <c r="K388" s="8">
        <f t="shared" si="116"/>
        <v>2.3290336003758065E-2</v>
      </c>
      <c r="L388" s="8">
        <f t="shared" si="117"/>
        <v>2.7129118576790321E-2</v>
      </c>
      <c r="M388" s="8">
        <f t="shared" si="118"/>
        <v>8.6929114660274191E-3</v>
      </c>
      <c r="N388" s="8">
        <f t="shared" si="119"/>
        <v>2.9981346207725808E-2</v>
      </c>
      <c r="O388" s="8">
        <f t="shared" si="120"/>
        <v>1.4372441998451613E-2</v>
      </c>
      <c r="P388" s="8">
        <f t="shared" si="121"/>
        <v>1.1577823374806452E-7</v>
      </c>
      <c r="Q388" s="8">
        <f t="shared" si="122"/>
        <v>9.3071965858709683E-3</v>
      </c>
      <c r="R388" s="8">
        <f t="shared" si="123"/>
        <v>1</v>
      </c>
      <c r="S388" s="8">
        <f t="shared" si="124"/>
        <v>0.14467839850919353</v>
      </c>
      <c r="T388" s="8">
        <f t="shared" si="125"/>
        <v>0.12151746070741935</v>
      </c>
      <c r="W388" s="7" t="s">
        <v>1691</v>
      </c>
      <c r="X388" s="7" t="s">
        <v>465</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1</v>
      </c>
      <c r="AO388" s="8">
        <v>0</v>
      </c>
      <c r="AP388" s="8">
        <v>0</v>
      </c>
      <c r="AS388" s="7">
        <v>336340</v>
      </c>
      <c r="AT388" s="7" t="s">
        <v>465</v>
      </c>
      <c r="AU388" s="8">
        <v>1.1887392888693548E-2</v>
      </c>
      <c r="AV388" s="8">
        <v>3.5087518668717741E-3</v>
      </c>
      <c r="AW388" s="8">
        <v>1.084102617163871E-2</v>
      </c>
      <c r="AX388" s="8">
        <v>3.0073721387403225E-2</v>
      </c>
      <c r="AY388" s="8">
        <v>1.2892481767541935E-2</v>
      </c>
      <c r="AZ388" s="8">
        <v>3.7196066322038715E-2</v>
      </c>
      <c r="BA388" s="8">
        <v>2.5125910693790322E-2</v>
      </c>
      <c r="BB388" s="8">
        <v>8.5850849775483875E-3</v>
      </c>
      <c r="BC388" s="8">
        <v>2.3290336003758065E-2</v>
      </c>
      <c r="BD388" s="8">
        <v>2.7129118576790321E-2</v>
      </c>
      <c r="BE388" s="8">
        <v>8.6929114660274191E-3</v>
      </c>
      <c r="BF388" s="8">
        <v>2.9981346207725808E-2</v>
      </c>
      <c r="BG388" s="8">
        <v>1.4372441998451613E-2</v>
      </c>
      <c r="BH388" s="8">
        <v>1.1577823374806452E-7</v>
      </c>
      <c r="BI388" s="8">
        <v>9.3071965858709683E-3</v>
      </c>
      <c r="BJ388" s="8">
        <v>1.026237170927258</v>
      </c>
      <c r="BK388" s="8">
        <v>0.14467839850919353</v>
      </c>
      <c r="BL388" s="8">
        <v>0.12151746070741935</v>
      </c>
    </row>
    <row r="389" spans="1:64" x14ac:dyDescent="0.3">
      <c r="A389" s="7">
        <v>336350</v>
      </c>
      <c r="B389" s="7" t="s">
        <v>466</v>
      </c>
      <c r="C389" s="8">
        <f t="shared" si="108"/>
        <v>3.1947483572477418E-2</v>
      </c>
      <c r="D389" s="8">
        <f t="shared" si="109"/>
        <v>7.6804194548032263E-3</v>
      </c>
      <c r="E389" s="8">
        <f t="shared" si="110"/>
        <v>2.9004525059393549E-2</v>
      </c>
      <c r="F389" s="8">
        <f t="shared" si="111"/>
        <v>7.0069595195811282E-2</v>
      </c>
      <c r="G389" s="8">
        <f t="shared" si="112"/>
        <v>2.4996134884554842E-2</v>
      </c>
      <c r="H389" s="8">
        <f t="shared" si="113"/>
        <v>8.4447207419001621E-2</v>
      </c>
      <c r="I389" s="8">
        <f t="shared" si="114"/>
        <v>6.6146209708209683E-2</v>
      </c>
      <c r="J389" s="8">
        <f t="shared" si="115"/>
        <v>1.8724643668937096E-2</v>
      </c>
      <c r="K389" s="8">
        <f t="shared" si="116"/>
        <v>6.0750548465041944E-2</v>
      </c>
      <c r="L389" s="8">
        <f t="shared" si="117"/>
        <v>7.1080819430693568E-2</v>
      </c>
      <c r="M389" s="8">
        <f t="shared" si="118"/>
        <v>1.8637633034896774E-2</v>
      </c>
      <c r="N389" s="8">
        <f t="shared" si="119"/>
        <v>8.0452046980935485E-2</v>
      </c>
      <c r="O389" s="8">
        <f t="shared" si="120"/>
        <v>5.0968454614451611E-2</v>
      </c>
      <c r="P389" s="8">
        <f t="shared" si="121"/>
        <v>5.581677042076935E-7</v>
      </c>
      <c r="Q389" s="8">
        <f t="shared" si="122"/>
        <v>3.1816818307354847E-2</v>
      </c>
      <c r="R389" s="8">
        <f t="shared" si="123"/>
        <v>1</v>
      </c>
      <c r="S389" s="8">
        <f t="shared" si="124"/>
        <v>0.40531938911258064</v>
      </c>
      <c r="T389" s="8">
        <f t="shared" si="125"/>
        <v>0.37142785345499996</v>
      </c>
      <c r="W389" s="7" t="s">
        <v>1692</v>
      </c>
      <c r="X389" s="7" t="s">
        <v>466</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1</v>
      </c>
      <c r="AO389" s="8">
        <v>0</v>
      </c>
      <c r="AP389" s="8">
        <v>0</v>
      </c>
      <c r="AS389" s="7">
        <v>336350</v>
      </c>
      <c r="AT389" s="7" t="s">
        <v>466</v>
      </c>
      <c r="AU389" s="8">
        <v>3.1947483572477418E-2</v>
      </c>
      <c r="AV389" s="8">
        <v>7.6804194548032263E-3</v>
      </c>
      <c r="AW389" s="8">
        <v>2.9004525059393549E-2</v>
      </c>
      <c r="AX389" s="8">
        <v>7.0069595195811282E-2</v>
      </c>
      <c r="AY389" s="8">
        <v>2.4996134884554842E-2</v>
      </c>
      <c r="AZ389" s="8">
        <v>8.4447207419001621E-2</v>
      </c>
      <c r="BA389" s="8">
        <v>6.6146209708209683E-2</v>
      </c>
      <c r="BB389" s="8">
        <v>1.8724643668937096E-2</v>
      </c>
      <c r="BC389" s="8">
        <v>6.0750548465041944E-2</v>
      </c>
      <c r="BD389" s="8">
        <v>7.1080819430693568E-2</v>
      </c>
      <c r="BE389" s="8">
        <v>1.8637633034896774E-2</v>
      </c>
      <c r="BF389" s="8">
        <v>8.0452046980935485E-2</v>
      </c>
      <c r="BG389" s="8">
        <v>5.0968454614451611E-2</v>
      </c>
      <c r="BH389" s="8">
        <v>5.581677042076935E-7</v>
      </c>
      <c r="BI389" s="8">
        <v>3.1816818307354847E-2</v>
      </c>
      <c r="BJ389" s="8">
        <v>1.0686324280866129</v>
      </c>
      <c r="BK389" s="8">
        <v>0.40531938911258064</v>
      </c>
      <c r="BL389" s="8">
        <v>0.37142785345499996</v>
      </c>
    </row>
    <row r="390" spans="1:64" x14ac:dyDescent="0.3">
      <c r="A390" s="7">
        <v>336360</v>
      </c>
      <c r="B390" s="7" t="s">
        <v>467</v>
      </c>
      <c r="C390" s="8">
        <f t="shared" si="108"/>
        <v>1.7289064681403229E-2</v>
      </c>
      <c r="D390" s="8">
        <f t="shared" si="109"/>
        <v>4.5850264935161289E-3</v>
      </c>
      <c r="E390" s="8">
        <f t="shared" si="110"/>
        <v>1.0312626484887098E-2</v>
      </c>
      <c r="F390" s="8">
        <f t="shared" si="111"/>
        <v>2.5110819561285483E-2</v>
      </c>
      <c r="G390" s="8">
        <f t="shared" si="112"/>
        <v>1.0758311144375806E-2</v>
      </c>
      <c r="H390" s="8">
        <f t="shared" si="113"/>
        <v>2.3415914545893549E-2</v>
      </c>
      <c r="I390" s="8">
        <f t="shared" si="114"/>
        <v>3.1154574546838711E-2</v>
      </c>
      <c r="J390" s="8">
        <f t="shared" si="115"/>
        <v>1.088077016155161E-2</v>
      </c>
      <c r="K390" s="8">
        <f t="shared" si="116"/>
        <v>2.4327801147145164E-2</v>
      </c>
      <c r="L390" s="8">
        <f t="shared" si="117"/>
        <v>3.9190049268032254E-2</v>
      </c>
      <c r="M390" s="8">
        <f t="shared" si="118"/>
        <v>1.2416857393049999E-2</v>
      </c>
      <c r="N390" s="8">
        <f t="shared" si="119"/>
        <v>3.4569391631854837E-2</v>
      </c>
      <c r="O390" s="8">
        <f t="shared" si="120"/>
        <v>1.4810859021612903E-2</v>
      </c>
      <c r="P390" s="8">
        <f t="shared" si="121"/>
        <v>2.498812124137097E-7</v>
      </c>
      <c r="Q390" s="8">
        <f t="shared" si="122"/>
        <v>1.0568022763629033E-2</v>
      </c>
      <c r="R390" s="8">
        <f t="shared" si="123"/>
        <v>1</v>
      </c>
      <c r="S390" s="8">
        <f t="shared" si="124"/>
        <v>0.13993020654193547</v>
      </c>
      <c r="T390" s="8">
        <f t="shared" si="125"/>
        <v>0.14700830714580645</v>
      </c>
      <c r="W390" s="7" t="s">
        <v>1693</v>
      </c>
      <c r="X390" s="7" t="s">
        <v>467</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1</v>
      </c>
      <c r="AO390" s="8">
        <v>0</v>
      </c>
      <c r="AP390" s="8">
        <v>0</v>
      </c>
      <c r="AS390" s="7">
        <v>336360</v>
      </c>
      <c r="AT390" s="7" t="s">
        <v>467</v>
      </c>
      <c r="AU390" s="8">
        <v>1.7289064681403229E-2</v>
      </c>
      <c r="AV390" s="8">
        <v>4.5850264935161289E-3</v>
      </c>
      <c r="AW390" s="8">
        <v>1.0312626484887098E-2</v>
      </c>
      <c r="AX390" s="8">
        <v>2.5110819561285483E-2</v>
      </c>
      <c r="AY390" s="8">
        <v>1.0758311144375806E-2</v>
      </c>
      <c r="AZ390" s="8">
        <v>2.3415914545893549E-2</v>
      </c>
      <c r="BA390" s="8">
        <v>3.1154574546838711E-2</v>
      </c>
      <c r="BB390" s="8">
        <v>1.088077016155161E-2</v>
      </c>
      <c r="BC390" s="8">
        <v>2.4327801147145164E-2</v>
      </c>
      <c r="BD390" s="8">
        <v>3.9190049268032254E-2</v>
      </c>
      <c r="BE390" s="8">
        <v>1.2416857393049999E-2</v>
      </c>
      <c r="BF390" s="8">
        <v>3.4569391631854837E-2</v>
      </c>
      <c r="BG390" s="8">
        <v>1.4810859021612903E-2</v>
      </c>
      <c r="BH390" s="8">
        <v>2.498812124137097E-7</v>
      </c>
      <c r="BI390" s="8">
        <v>1.0568022763629033E-2</v>
      </c>
      <c r="BJ390" s="8">
        <v>1.0321867176598387</v>
      </c>
      <c r="BK390" s="8">
        <v>0.13993020654193547</v>
      </c>
      <c r="BL390" s="8">
        <v>0.14700830714580645</v>
      </c>
    </row>
    <row r="391" spans="1:64" x14ac:dyDescent="0.3">
      <c r="A391" s="7">
        <v>336370</v>
      </c>
      <c r="B391" s="7" t="s">
        <v>468</v>
      </c>
      <c r="C391" s="8">
        <f t="shared" si="108"/>
        <v>1.4259944076988709E-2</v>
      </c>
      <c r="D391" s="8">
        <f t="shared" si="109"/>
        <v>3.5345822537870969E-3</v>
      </c>
      <c r="E391" s="8">
        <f t="shared" si="110"/>
        <v>1.3970038376343547E-2</v>
      </c>
      <c r="F391" s="8">
        <f t="shared" si="111"/>
        <v>2.428424205717419E-2</v>
      </c>
      <c r="G391" s="8">
        <f t="shared" si="112"/>
        <v>9.1708122421645163E-3</v>
      </c>
      <c r="H391" s="8">
        <f t="shared" si="113"/>
        <v>3.4552414197020972E-2</v>
      </c>
      <c r="I391" s="8">
        <f t="shared" si="114"/>
        <v>2.6900656955758065E-2</v>
      </c>
      <c r="J391" s="8">
        <f t="shared" si="115"/>
        <v>7.8423722689306453E-3</v>
      </c>
      <c r="K391" s="8">
        <f t="shared" si="116"/>
        <v>2.7059726206725806E-2</v>
      </c>
      <c r="L391" s="8">
        <f t="shared" si="117"/>
        <v>2.5877387937919352E-2</v>
      </c>
      <c r="M391" s="8">
        <f t="shared" si="118"/>
        <v>7.1653222373080647E-3</v>
      </c>
      <c r="N391" s="8">
        <f t="shared" si="119"/>
        <v>3.2703284346903227E-2</v>
      </c>
      <c r="O391" s="8">
        <f t="shared" si="120"/>
        <v>2.595631213151613E-2</v>
      </c>
      <c r="P391" s="8">
        <f t="shared" si="121"/>
        <v>3.6022180263322585E-7</v>
      </c>
      <c r="Q391" s="8">
        <f t="shared" si="122"/>
        <v>1.4649025852161291E-2</v>
      </c>
      <c r="R391" s="8">
        <f t="shared" si="123"/>
        <v>1</v>
      </c>
      <c r="S391" s="8">
        <f t="shared" si="124"/>
        <v>0.16478166204467742</v>
      </c>
      <c r="T391" s="8">
        <f t="shared" si="125"/>
        <v>0.15857694897983871</v>
      </c>
      <c r="W391" s="7" t="s">
        <v>1694</v>
      </c>
      <c r="X391" s="7" t="s">
        <v>468</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1</v>
      </c>
      <c r="AO391" s="8">
        <v>0</v>
      </c>
      <c r="AP391" s="8">
        <v>0</v>
      </c>
      <c r="AS391" s="7">
        <v>336370</v>
      </c>
      <c r="AT391" s="7" t="s">
        <v>468</v>
      </c>
      <c r="AU391" s="8">
        <v>1.4259944076988709E-2</v>
      </c>
      <c r="AV391" s="8">
        <v>3.5345822537870969E-3</v>
      </c>
      <c r="AW391" s="8">
        <v>1.3970038376343547E-2</v>
      </c>
      <c r="AX391" s="8">
        <v>2.428424205717419E-2</v>
      </c>
      <c r="AY391" s="8">
        <v>9.1708122421645163E-3</v>
      </c>
      <c r="AZ391" s="8">
        <v>3.4552414197020972E-2</v>
      </c>
      <c r="BA391" s="8">
        <v>2.6900656955758065E-2</v>
      </c>
      <c r="BB391" s="8">
        <v>7.8423722689306453E-3</v>
      </c>
      <c r="BC391" s="8">
        <v>2.7059726206725806E-2</v>
      </c>
      <c r="BD391" s="8">
        <v>2.5877387937919352E-2</v>
      </c>
      <c r="BE391" s="8">
        <v>7.1653222373080647E-3</v>
      </c>
      <c r="BF391" s="8">
        <v>3.2703284346903227E-2</v>
      </c>
      <c r="BG391" s="8">
        <v>2.595631213151613E-2</v>
      </c>
      <c r="BH391" s="8">
        <v>3.6022180263322585E-7</v>
      </c>
      <c r="BI391" s="8">
        <v>1.4649025852161291E-2</v>
      </c>
      <c r="BJ391" s="8">
        <v>1.0317645647070968</v>
      </c>
      <c r="BK391" s="8">
        <v>0.16478166204467742</v>
      </c>
      <c r="BL391" s="8">
        <v>0.15857694897983871</v>
      </c>
    </row>
    <row r="392" spans="1:64" x14ac:dyDescent="0.3">
      <c r="A392" s="7">
        <v>336390</v>
      </c>
      <c r="B392" s="7" t="s">
        <v>469</v>
      </c>
      <c r="C392" s="8">
        <f t="shared" si="108"/>
        <v>5.5413618874546787E-2</v>
      </c>
      <c r="D392" s="8">
        <f t="shared" si="109"/>
        <v>1.3633322369674194E-2</v>
      </c>
      <c r="E392" s="8">
        <f t="shared" si="110"/>
        <v>4.508493603534032E-2</v>
      </c>
      <c r="F392" s="8">
        <f t="shared" si="111"/>
        <v>0.13434963620324031</v>
      </c>
      <c r="G392" s="8">
        <f t="shared" si="112"/>
        <v>4.7841955378091938E-2</v>
      </c>
      <c r="H392" s="8">
        <f t="shared" si="113"/>
        <v>0.1300430990710742</v>
      </c>
      <c r="I392" s="8">
        <f t="shared" si="114"/>
        <v>0.1220820295274516</v>
      </c>
      <c r="J392" s="8">
        <f t="shared" si="115"/>
        <v>3.6353264616622576E-2</v>
      </c>
      <c r="K392" s="8">
        <f t="shared" si="116"/>
        <v>9.777889242114518E-2</v>
      </c>
      <c r="L392" s="8">
        <f t="shared" si="117"/>
        <v>0.1153533992425</v>
      </c>
      <c r="M392" s="8">
        <f t="shared" si="118"/>
        <v>3.1781065090077415E-2</v>
      </c>
      <c r="N392" s="8">
        <f t="shared" si="119"/>
        <v>0.12329346735633873</v>
      </c>
      <c r="O392" s="8">
        <f t="shared" si="120"/>
        <v>8.3006212772645166E-2</v>
      </c>
      <c r="P392" s="8">
        <f t="shared" si="121"/>
        <v>6.7839346658887102E-7</v>
      </c>
      <c r="Q392" s="8">
        <f t="shared" si="122"/>
        <v>4.5202450047096783E-2</v>
      </c>
      <c r="R392" s="8">
        <f t="shared" si="123"/>
        <v>1</v>
      </c>
      <c r="S392" s="8">
        <f t="shared" si="124"/>
        <v>0.66707340032983864</v>
      </c>
      <c r="T392" s="8">
        <f t="shared" si="125"/>
        <v>0.61105289624274184</v>
      </c>
      <c r="W392" s="7" t="s">
        <v>1695</v>
      </c>
      <c r="X392" s="7" t="s">
        <v>469</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1</v>
      </c>
      <c r="AO392" s="8">
        <v>0</v>
      </c>
      <c r="AP392" s="8">
        <v>0</v>
      </c>
      <c r="AS392" s="7">
        <v>336390</v>
      </c>
      <c r="AT392" s="7" t="s">
        <v>469</v>
      </c>
      <c r="AU392" s="8">
        <v>5.5413618874546787E-2</v>
      </c>
      <c r="AV392" s="8">
        <v>1.3633322369674194E-2</v>
      </c>
      <c r="AW392" s="8">
        <v>4.508493603534032E-2</v>
      </c>
      <c r="AX392" s="8">
        <v>0.13434963620324031</v>
      </c>
      <c r="AY392" s="8">
        <v>4.7841955378091938E-2</v>
      </c>
      <c r="AZ392" s="8">
        <v>0.1300430990710742</v>
      </c>
      <c r="BA392" s="8">
        <v>0.1220820295274516</v>
      </c>
      <c r="BB392" s="8">
        <v>3.6353264616622576E-2</v>
      </c>
      <c r="BC392" s="8">
        <v>9.777889242114518E-2</v>
      </c>
      <c r="BD392" s="8">
        <v>0.1153533992425</v>
      </c>
      <c r="BE392" s="8">
        <v>3.1781065090077415E-2</v>
      </c>
      <c r="BF392" s="8">
        <v>0.12329346735633873</v>
      </c>
      <c r="BG392" s="8">
        <v>8.3006212772645166E-2</v>
      </c>
      <c r="BH392" s="8">
        <v>6.7839346658887102E-7</v>
      </c>
      <c r="BI392" s="8">
        <v>4.5202450047096783E-2</v>
      </c>
      <c r="BJ392" s="8">
        <v>1.1141318772791935</v>
      </c>
      <c r="BK392" s="8">
        <v>0.66707340032983864</v>
      </c>
      <c r="BL392" s="8">
        <v>0.61105289624274184</v>
      </c>
    </row>
    <row r="393" spans="1:64" x14ac:dyDescent="0.3">
      <c r="A393" s="7">
        <v>336411</v>
      </c>
      <c r="B393" s="7" t="s">
        <v>470</v>
      </c>
      <c r="C393" s="8">
        <f t="shared" si="108"/>
        <v>1.9509031417993549E-2</v>
      </c>
      <c r="D393" s="8">
        <f t="shared" si="109"/>
        <v>5.5997058249032264E-3</v>
      </c>
      <c r="E393" s="8">
        <f t="shared" si="110"/>
        <v>4.0108744399693544E-2</v>
      </c>
      <c r="F393" s="8">
        <f t="shared" si="111"/>
        <v>4.0339802729022572E-2</v>
      </c>
      <c r="G393" s="8">
        <f t="shared" si="112"/>
        <v>1.5300870022964515E-2</v>
      </c>
      <c r="H393" s="8">
        <f t="shared" si="113"/>
        <v>8.2365034538522577E-2</v>
      </c>
      <c r="I393" s="8">
        <f t="shared" si="114"/>
        <v>2.6915379357382255E-2</v>
      </c>
      <c r="J393" s="8">
        <f t="shared" si="115"/>
        <v>8.034512101885485E-3</v>
      </c>
      <c r="K393" s="8">
        <f t="shared" si="116"/>
        <v>4.5557333270290323E-2</v>
      </c>
      <c r="L393" s="8">
        <f t="shared" si="117"/>
        <v>1.9927390899874192E-2</v>
      </c>
      <c r="M393" s="8">
        <f t="shared" si="118"/>
        <v>5.7752152173000003E-3</v>
      </c>
      <c r="N393" s="8">
        <f t="shared" si="119"/>
        <v>4.9629329062580649E-2</v>
      </c>
      <c r="O393" s="8">
        <f t="shared" si="120"/>
        <v>7.7637147798338704E-2</v>
      </c>
      <c r="P393" s="8">
        <f t="shared" si="121"/>
        <v>4.284025700203226E-7</v>
      </c>
      <c r="Q393" s="8">
        <f t="shared" si="122"/>
        <v>3.1837763801322583E-2</v>
      </c>
      <c r="R393" s="8">
        <f t="shared" si="123"/>
        <v>1</v>
      </c>
      <c r="S393" s="8">
        <f t="shared" si="124"/>
        <v>0.28316699761306452</v>
      </c>
      <c r="T393" s="8">
        <f t="shared" si="125"/>
        <v>0.22566851505209676</v>
      </c>
      <c r="W393" s="7" t="s">
        <v>1696</v>
      </c>
      <c r="X393" s="7" t="s">
        <v>470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1</v>
      </c>
      <c r="AO393" s="8">
        <v>0</v>
      </c>
      <c r="AP393" s="8">
        <v>0</v>
      </c>
      <c r="AS393" s="7">
        <v>336411</v>
      </c>
      <c r="AT393" s="7" t="s">
        <v>470</v>
      </c>
      <c r="AU393" s="8">
        <v>1.9509031417993549E-2</v>
      </c>
      <c r="AV393" s="8">
        <v>5.5997058249032264E-3</v>
      </c>
      <c r="AW393" s="8">
        <v>4.0108744399693544E-2</v>
      </c>
      <c r="AX393" s="8">
        <v>4.0339802729022572E-2</v>
      </c>
      <c r="AY393" s="8">
        <v>1.5300870022964515E-2</v>
      </c>
      <c r="AZ393" s="8">
        <v>8.2365034538522577E-2</v>
      </c>
      <c r="BA393" s="8">
        <v>2.6915379357382255E-2</v>
      </c>
      <c r="BB393" s="8">
        <v>8.034512101885485E-3</v>
      </c>
      <c r="BC393" s="8">
        <v>4.5557333270290323E-2</v>
      </c>
      <c r="BD393" s="8">
        <v>1.9927390899874192E-2</v>
      </c>
      <c r="BE393" s="8">
        <v>5.7752152173000003E-3</v>
      </c>
      <c r="BF393" s="8">
        <v>4.9629329062580649E-2</v>
      </c>
      <c r="BG393" s="8">
        <v>7.7637147798338704E-2</v>
      </c>
      <c r="BH393" s="8">
        <v>4.284025700203226E-7</v>
      </c>
      <c r="BI393" s="8">
        <v>3.1837763801322583E-2</v>
      </c>
      <c r="BJ393" s="8">
        <v>1.0652174816424194</v>
      </c>
      <c r="BK393" s="8">
        <v>0.28316699761306452</v>
      </c>
      <c r="BL393" s="8">
        <v>0.22566851505209676</v>
      </c>
    </row>
    <row r="394" spans="1:64" x14ac:dyDescent="0.3">
      <c r="A394" s="7">
        <v>336412</v>
      </c>
      <c r="B394" s="7" t="s">
        <v>471</v>
      </c>
      <c r="C394" s="8">
        <f t="shared" si="108"/>
        <v>4.3027115775508058E-2</v>
      </c>
      <c r="D394" s="8">
        <f t="shared" si="109"/>
        <v>1.1162369836634677E-2</v>
      </c>
      <c r="E394" s="8">
        <f t="shared" si="110"/>
        <v>9.8356137548016143E-2</v>
      </c>
      <c r="F394" s="8">
        <f t="shared" si="111"/>
        <v>5.8337716639350001E-2</v>
      </c>
      <c r="G394" s="8">
        <f t="shared" si="112"/>
        <v>1.978529003695903E-2</v>
      </c>
      <c r="H394" s="8">
        <f t="shared" si="113"/>
        <v>0.15182731884923065</v>
      </c>
      <c r="I394" s="8">
        <f t="shared" si="114"/>
        <v>5.7076584443691944E-2</v>
      </c>
      <c r="J394" s="8">
        <f t="shared" si="115"/>
        <v>1.6203573072161775E-2</v>
      </c>
      <c r="K394" s="8">
        <f t="shared" si="116"/>
        <v>0.12401948352051613</v>
      </c>
      <c r="L394" s="8">
        <f t="shared" si="117"/>
        <v>4.3721642863969346E-2</v>
      </c>
      <c r="M394" s="8">
        <f t="shared" si="118"/>
        <v>1.129806666360484E-2</v>
      </c>
      <c r="N394" s="8">
        <f t="shared" si="119"/>
        <v>0.12183324885722581</v>
      </c>
      <c r="O394" s="8">
        <f t="shared" si="120"/>
        <v>0.2112572687036128</v>
      </c>
      <c r="P394" s="8">
        <f t="shared" si="121"/>
        <v>1.4838936017193547E-6</v>
      </c>
      <c r="Q394" s="8">
        <f t="shared" si="122"/>
        <v>7.1358185135612914E-2</v>
      </c>
      <c r="R394" s="8">
        <f t="shared" si="123"/>
        <v>1</v>
      </c>
      <c r="S394" s="8">
        <f t="shared" si="124"/>
        <v>0.6170470997195161</v>
      </c>
      <c r="T394" s="8">
        <f t="shared" si="125"/>
        <v>0.58439641523016139</v>
      </c>
      <c r="W394" s="7" t="s">
        <v>1697</v>
      </c>
      <c r="X394" s="7" t="s">
        <v>471</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1</v>
      </c>
      <c r="AO394" s="8">
        <v>0</v>
      </c>
      <c r="AP394" s="8">
        <v>0</v>
      </c>
      <c r="AS394" s="7">
        <v>336412</v>
      </c>
      <c r="AT394" s="7" t="s">
        <v>471</v>
      </c>
      <c r="AU394" s="8">
        <v>4.3027115775508058E-2</v>
      </c>
      <c r="AV394" s="8">
        <v>1.1162369836634677E-2</v>
      </c>
      <c r="AW394" s="8">
        <v>9.8356137548016143E-2</v>
      </c>
      <c r="AX394" s="8">
        <v>5.8337716639350001E-2</v>
      </c>
      <c r="AY394" s="8">
        <v>1.978529003695903E-2</v>
      </c>
      <c r="AZ394" s="8">
        <v>0.15182731884923065</v>
      </c>
      <c r="BA394" s="8">
        <v>5.7076584443691944E-2</v>
      </c>
      <c r="BB394" s="8">
        <v>1.6203573072161775E-2</v>
      </c>
      <c r="BC394" s="8">
        <v>0.12401948352051613</v>
      </c>
      <c r="BD394" s="8">
        <v>4.3721642863969346E-2</v>
      </c>
      <c r="BE394" s="8">
        <v>1.129806666360484E-2</v>
      </c>
      <c r="BF394" s="8">
        <v>0.12183324885722581</v>
      </c>
      <c r="BG394" s="8">
        <v>0.2112572687036128</v>
      </c>
      <c r="BH394" s="8">
        <v>1.4838936017193547E-6</v>
      </c>
      <c r="BI394" s="8">
        <v>7.1358185135612914E-2</v>
      </c>
      <c r="BJ394" s="8">
        <v>1.1525456231598383</v>
      </c>
      <c r="BK394" s="8">
        <v>0.6170470997195161</v>
      </c>
      <c r="BL394" s="8">
        <v>0.58439641523016139</v>
      </c>
    </row>
    <row r="395" spans="1:64" x14ac:dyDescent="0.3">
      <c r="A395" s="7">
        <v>336413</v>
      </c>
      <c r="B395" s="7" t="s">
        <v>472</v>
      </c>
      <c r="C395" s="8">
        <f t="shared" si="108"/>
        <v>5.085888367704839E-2</v>
      </c>
      <c r="D395" s="8">
        <f t="shared" si="109"/>
        <v>1.1861472928747256E-2</v>
      </c>
      <c r="E395" s="8">
        <f t="shared" si="110"/>
        <v>0.16150210968670969</v>
      </c>
      <c r="F395" s="8">
        <f t="shared" si="111"/>
        <v>5.3937379050032729E-2</v>
      </c>
      <c r="G395" s="8">
        <f t="shared" si="112"/>
        <v>1.6198104832428069E-2</v>
      </c>
      <c r="H395" s="8">
        <f t="shared" si="113"/>
        <v>0.14384855089902904</v>
      </c>
      <c r="I395" s="8">
        <f t="shared" si="114"/>
        <v>6.3927412614125795E-2</v>
      </c>
      <c r="J395" s="8">
        <f t="shared" si="115"/>
        <v>1.5575783505672579E-2</v>
      </c>
      <c r="K395" s="8">
        <f t="shared" si="116"/>
        <v>0.15023476579734032</v>
      </c>
      <c r="L395" s="8">
        <f t="shared" si="117"/>
        <v>4.7633794078398385E-2</v>
      </c>
      <c r="M395" s="8">
        <f t="shared" si="118"/>
        <v>1.1227120156634841E-2</v>
      </c>
      <c r="N395" s="8">
        <f t="shared" si="119"/>
        <v>0.18821672635417741</v>
      </c>
      <c r="O395" s="8">
        <f t="shared" si="120"/>
        <v>0.41907524962427439</v>
      </c>
      <c r="P395" s="8">
        <f t="shared" si="121"/>
        <v>6.2524446528122583E-6</v>
      </c>
      <c r="Q395" s="8">
        <f t="shared" si="122"/>
        <v>0.18392851292080648</v>
      </c>
      <c r="R395" s="8">
        <f t="shared" si="123"/>
        <v>1</v>
      </c>
      <c r="S395" s="8">
        <f t="shared" si="124"/>
        <v>0.93979048639483886</v>
      </c>
      <c r="T395" s="8">
        <f t="shared" si="125"/>
        <v>0.95554441353032249</v>
      </c>
      <c r="W395" s="7" t="s">
        <v>1698</v>
      </c>
      <c r="X395" s="7" t="s">
        <v>472</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1</v>
      </c>
      <c r="AO395" s="8">
        <v>0</v>
      </c>
      <c r="AP395" s="8">
        <v>0</v>
      </c>
      <c r="AS395" s="7">
        <v>336413</v>
      </c>
      <c r="AT395" s="7" t="s">
        <v>472</v>
      </c>
      <c r="AU395" s="8">
        <v>5.085888367704839E-2</v>
      </c>
      <c r="AV395" s="8">
        <v>1.1861472928747256E-2</v>
      </c>
      <c r="AW395" s="8">
        <v>0.16150210968670969</v>
      </c>
      <c r="AX395" s="8">
        <v>5.3937379050032729E-2</v>
      </c>
      <c r="AY395" s="8">
        <v>1.6198104832428069E-2</v>
      </c>
      <c r="AZ395" s="8">
        <v>0.14384855089902904</v>
      </c>
      <c r="BA395" s="8">
        <v>6.3927412614125795E-2</v>
      </c>
      <c r="BB395" s="8">
        <v>1.5575783505672579E-2</v>
      </c>
      <c r="BC395" s="8">
        <v>0.15023476579734032</v>
      </c>
      <c r="BD395" s="8">
        <v>4.7633794078398385E-2</v>
      </c>
      <c r="BE395" s="8">
        <v>1.1227120156634841E-2</v>
      </c>
      <c r="BF395" s="8">
        <v>0.18821672635417741</v>
      </c>
      <c r="BG395" s="8">
        <v>0.41907524962427439</v>
      </c>
      <c r="BH395" s="8">
        <v>6.2524446528122583E-6</v>
      </c>
      <c r="BI395" s="8">
        <v>0.18392851292080648</v>
      </c>
      <c r="BJ395" s="8">
        <v>1.2242224662922578</v>
      </c>
      <c r="BK395" s="8">
        <v>0.93979048639483886</v>
      </c>
      <c r="BL395" s="8">
        <v>0.95554441353032249</v>
      </c>
    </row>
    <row r="396" spans="1:64" x14ac:dyDescent="0.3">
      <c r="A396" s="7">
        <v>336414</v>
      </c>
      <c r="B396" s="7" t="s">
        <v>473</v>
      </c>
      <c r="C396" s="8">
        <f t="shared" si="108"/>
        <v>0</v>
      </c>
      <c r="D396" s="8">
        <f t="shared" si="109"/>
        <v>0</v>
      </c>
      <c r="E396" s="8">
        <f t="shared" si="110"/>
        <v>0</v>
      </c>
      <c r="F396" s="8">
        <f t="shared" si="111"/>
        <v>0</v>
      </c>
      <c r="G396" s="8">
        <f t="shared" si="112"/>
        <v>0</v>
      </c>
      <c r="H396" s="8">
        <f t="shared" si="113"/>
        <v>0</v>
      </c>
      <c r="I396" s="8">
        <f t="shared" si="114"/>
        <v>0</v>
      </c>
      <c r="J396" s="8">
        <f t="shared" si="115"/>
        <v>0</v>
      </c>
      <c r="K396" s="8">
        <f t="shared" si="116"/>
        <v>0</v>
      </c>
      <c r="L396" s="8">
        <f t="shared" si="117"/>
        <v>0</v>
      </c>
      <c r="M396" s="8">
        <f t="shared" si="118"/>
        <v>0</v>
      </c>
      <c r="N396" s="8">
        <f t="shared" si="119"/>
        <v>0</v>
      </c>
      <c r="O396" s="8">
        <f t="shared" si="120"/>
        <v>0</v>
      </c>
      <c r="P396" s="8">
        <f t="shared" si="121"/>
        <v>0</v>
      </c>
      <c r="Q396" s="8">
        <f t="shared" si="122"/>
        <v>0</v>
      </c>
      <c r="R396" s="8">
        <f t="shared" si="123"/>
        <v>1</v>
      </c>
      <c r="S396" s="8">
        <f t="shared" si="124"/>
        <v>0</v>
      </c>
      <c r="T396" s="8">
        <f t="shared" si="125"/>
        <v>0</v>
      </c>
      <c r="W396" s="7" t="s">
        <v>1699</v>
      </c>
      <c r="X396" s="7" t="s">
        <v>473</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1</v>
      </c>
      <c r="AO396" s="8">
        <v>0</v>
      </c>
      <c r="AP396" s="8">
        <v>0</v>
      </c>
      <c r="AS396" s="7">
        <v>336414</v>
      </c>
      <c r="AT396" s="7" t="s">
        <v>473</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1</v>
      </c>
      <c r="BK396" s="8">
        <v>0</v>
      </c>
      <c r="BL396" s="8">
        <v>0</v>
      </c>
    </row>
    <row r="397" spans="1:64" x14ac:dyDescent="0.3">
      <c r="A397" s="7">
        <v>336415</v>
      </c>
      <c r="B397" s="7" t="s">
        <v>474</v>
      </c>
      <c r="C397" s="8">
        <f t="shared" si="108"/>
        <v>0</v>
      </c>
      <c r="D397" s="8">
        <f t="shared" si="109"/>
        <v>0</v>
      </c>
      <c r="E397" s="8">
        <f t="shared" si="110"/>
        <v>0</v>
      </c>
      <c r="F397" s="8">
        <f t="shared" si="111"/>
        <v>0</v>
      </c>
      <c r="G397" s="8">
        <f t="shared" si="112"/>
        <v>0</v>
      </c>
      <c r="H397" s="8">
        <f t="shared" si="113"/>
        <v>0</v>
      </c>
      <c r="I397" s="8">
        <f t="shared" si="114"/>
        <v>0</v>
      </c>
      <c r="J397" s="8">
        <f t="shared" si="115"/>
        <v>0</v>
      </c>
      <c r="K397" s="8">
        <f t="shared" si="116"/>
        <v>0</v>
      </c>
      <c r="L397" s="8">
        <f t="shared" si="117"/>
        <v>0</v>
      </c>
      <c r="M397" s="8">
        <f t="shared" si="118"/>
        <v>0</v>
      </c>
      <c r="N397" s="8">
        <f t="shared" si="119"/>
        <v>0</v>
      </c>
      <c r="O397" s="8">
        <f t="shared" si="120"/>
        <v>0</v>
      </c>
      <c r="P397" s="8">
        <f t="shared" si="121"/>
        <v>0</v>
      </c>
      <c r="Q397" s="8">
        <f t="shared" si="122"/>
        <v>0</v>
      </c>
      <c r="R397" s="8">
        <f t="shared" si="123"/>
        <v>1</v>
      </c>
      <c r="S397" s="8">
        <f t="shared" si="124"/>
        <v>0</v>
      </c>
      <c r="T397" s="8">
        <f t="shared" si="125"/>
        <v>0</v>
      </c>
      <c r="W397" s="7" t="s">
        <v>1700</v>
      </c>
      <c r="X397" s="7" t="s">
        <v>474</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1</v>
      </c>
      <c r="AO397" s="8">
        <v>0</v>
      </c>
      <c r="AP397" s="8">
        <v>0</v>
      </c>
      <c r="AS397" s="7">
        <v>336415</v>
      </c>
      <c r="AT397" s="7" t="s">
        <v>474</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1</v>
      </c>
      <c r="BK397" s="8">
        <v>0</v>
      </c>
      <c r="BL397" s="8">
        <v>0</v>
      </c>
    </row>
    <row r="398" spans="1:64" x14ac:dyDescent="0.3">
      <c r="A398" s="7">
        <v>336419</v>
      </c>
      <c r="B398" s="7" t="s">
        <v>475</v>
      </c>
      <c r="C398" s="8">
        <f t="shared" si="108"/>
        <v>2.8513171514032258E-3</v>
      </c>
      <c r="D398" s="8">
        <f t="shared" si="109"/>
        <v>9.6866180161290323E-4</v>
      </c>
      <c r="E398" s="8">
        <f t="shared" si="110"/>
        <v>7.0323621311612905E-3</v>
      </c>
      <c r="F398" s="8">
        <f t="shared" si="111"/>
        <v>4.5245522762096778E-3</v>
      </c>
      <c r="G398" s="8">
        <f t="shared" si="112"/>
        <v>1.7381462088225806E-3</v>
      </c>
      <c r="H398" s="8">
        <f t="shared" si="113"/>
        <v>1.1502228821870967E-2</v>
      </c>
      <c r="I398" s="8">
        <f t="shared" si="114"/>
        <v>3.3874862409193547E-3</v>
      </c>
      <c r="J398" s="8">
        <f t="shared" si="115"/>
        <v>1.0517426819274193E-3</v>
      </c>
      <c r="K398" s="8">
        <f t="shared" si="116"/>
        <v>6.7309722006290325E-3</v>
      </c>
      <c r="L398" s="8">
        <f t="shared" si="117"/>
        <v>2.8307245039032262E-3</v>
      </c>
      <c r="M398" s="8">
        <f t="shared" si="118"/>
        <v>9.1478138389032256E-4</v>
      </c>
      <c r="N398" s="8">
        <f t="shared" si="119"/>
        <v>7.2470865900645162E-3</v>
      </c>
      <c r="O398" s="8">
        <f t="shared" si="120"/>
        <v>9.6027817113225802E-3</v>
      </c>
      <c r="P398" s="8">
        <f t="shared" si="121"/>
        <v>5.1885353573225803E-8</v>
      </c>
      <c r="Q398" s="8">
        <f t="shared" si="122"/>
        <v>5.3072892885322577E-3</v>
      </c>
      <c r="R398" s="8">
        <f t="shared" si="123"/>
        <v>1</v>
      </c>
      <c r="S398" s="8">
        <f t="shared" si="124"/>
        <v>3.3893959564999999E-2</v>
      </c>
      <c r="T398" s="8">
        <f t="shared" si="125"/>
        <v>2.7299233381612904E-2</v>
      </c>
      <c r="W398" s="7" t="s">
        <v>1701</v>
      </c>
      <c r="X398" s="7" t="s">
        <v>475</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1</v>
      </c>
      <c r="AO398" s="8">
        <v>0</v>
      </c>
      <c r="AP398" s="8">
        <v>0</v>
      </c>
      <c r="AS398" s="7">
        <v>336419</v>
      </c>
      <c r="AT398" s="7" t="s">
        <v>475</v>
      </c>
      <c r="AU398" s="8">
        <v>2.8513171514032258E-3</v>
      </c>
      <c r="AV398" s="8">
        <v>9.6866180161290323E-4</v>
      </c>
      <c r="AW398" s="8">
        <v>7.0323621311612905E-3</v>
      </c>
      <c r="AX398" s="8">
        <v>4.5245522762096778E-3</v>
      </c>
      <c r="AY398" s="8">
        <v>1.7381462088225806E-3</v>
      </c>
      <c r="AZ398" s="8">
        <v>1.1502228821870967E-2</v>
      </c>
      <c r="BA398" s="8">
        <v>3.3874862409193547E-3</v>
      </c>
      <c r="BB398" s="8">
        <v>1.0517426819274193E-3</v>
      </c>
      <c r="BC398" s="8">
        <v>6.7309722006290325E-3</v>
      </c>
      <c r="BD398" s="8">
        <v>2.8307245039032262E-3</v>
      </c>
      <c r="BE398" s="8">
        <v>9.1478138389032256E-4</v>
      </c>
      <c r="BF398" s="8">
        <v>7.2470865900645162E-3</v>
      </c>
      <c r="BG398" s="8">
        <v>9.6027817113225802E-3</v>
      </c>
      <c r="BH398" s="8">
        <v>5.1885353573225803E-8</v>
      </c>
      <c r="BI398" s="8">
        <v>5.3072892885322577E-3</v>
      </c>
      <c r="BJ398" s="8">
        <v>1.0108523410841936</v>
      </c>
      <c r="BK398" s="8">
        <v>3.3893959564999999E-2</v>
      </c>
      <c r="BL398" s="8">
        <v>2.7299233381612904E-2</v>
      </c>
    </row>
    <row r="399" spans="1:64" x14ac:dyDescent="0.3">
      <c r="A399" s="7">
        <v>336510</v>
      </c>
      <c r="B399" s="7" t="s">
        <v>476</v>
      </c>
      <c r="C399" s="8">
        <f t="shared" si="108"/>
        <v>5.2857369642180636E-2</v>
      </c>
      <c r="D399" s="8">
        <f t="shared" si="109"/>
        <v>1.4251276015487096E-2</v>
      </c>
      <c r="E399" s="8">
        <f t="shared" si="110"/>
        <v>5.6882700538511292E-2</v>
      </c>
      <c r="F399" s="8">
        <f t="shared" si="111"/>
        <v>0.10182534967883873</v>
      </c>
      <c r="G399" s="8">
        <f t="shared" si="112"/>
        <v>4.1378445384132254E-2</v>
      </c>
      <c r="H399" s="8">
        <f t="shared" si="113"/>
        <v>0.15152060188454838</v>
      </c>
      <c r="I399" s="8">
        <f t="shared" si="114"/>
        <v>9.6636162733370959E-2</v>
      </c>
      <c r="J399" s="8">
        <f t="shared" si="115"/>
        <v>3.3347235387972587E-2</v>
      </c>
      <c r="K399" s="8">
        <f t="shared" si="116"/>
        <v>0.11850314215049999</v>
      </c>
      <c r="L399" s="8">
        <f t="shared" si="117"/>
        <v>6.7999157134900012E-2</v>
      </c>
      <c r="M399" s="8">
        <f t="shared" si="118"/>
        <v>2.0298958822941939E-2</v>
      </c>
      <c r="N399" s="8">
        <f t="shared" si="119"/>
        <v>0.11255353508143549</v>
      </c>
      <c r="O399" s="8">
        <f t="shared" si="120"/>
        <v>0.10842581671870967</v>
      </c>
      <c r="P399" s="8">
        <f t="shared" si="121"/>
        <v>4.949312374681291E-7</v>
      </c>
      <c r="Q399" s="8">
        <f t="shared" si="122"/>
        <v>3.7593015838064535E-2</v>
      </c>
      <c r="R399" s="8">
        <f t="shared" si="123"/>
        <v>1</v>
      </c>
      <c r="S399" s="8">
        <f t="shared" si="124"/>
        <v>0.61730504210887105</v>
      </c>
      <c r="T399" s="8">
        <f t="shared" si="125"/>
        <v>0.57106718543306467</v>
      </c>
      <c r="W399" s="7" t="s">
        <v>1702</v>
      </c>
      <c r="X399" s="7" t="s">
        <v>476</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1</v>
      </c>
      <c r="AO399" s="8">
        <v>0</v>
      </c>
      <c r="AP399" s="8">
        <v>0</v>
      </c>
      <c r="AS399" s="7">
        <v>336510</v>
      </c>
      <c r="AT399" s="7" t="s">
        <v>476</v>
      </c>
      <c r="AU399" s="8">
        <v>5.2857369642180636E-2</v>
      </c>
      <c r="AV399" s="8">
        <v>1.4251276015487096E-2</v>
      </c>
      <c r="AW399" s="8">
        <v>5.6882700538511292E-2</v>
      </c>
      <c r="AX399" s="8">
        <v>0.10182534967883873</v>
      </c>
      <c r="AY399" s="8">
        <v>4.1378445384132254E-2</v>
      </c>
      <c r="AZ399" s="8">
        <v>0.15152060188454838</v>
      </c>
      <c r="BA399" s="8">
        <v>9.6636162733370959E-2</v>
      </c>
      <c r="BB399" s="8">
        <v>3.3347235387972587E-2</v>
      </c>
      <c r="BC399" s="8">
        <v>0.11850314215049999</v>
      </c>
      <c r="BD399" s="8">
        <v>6.7999157134900012E-2</v>
      </c>
      <c r="BE399" s="8">
        <v>2.0298958822941939E-2</v>
      </c>
      <c r="BF399" s="8">
        <v>0.11255353508143549</v>
      </c>
      <c r="BG399" s="8">
        <v>0.10842581671870967</v>
      </c>
      <c r="BH399" s="8">
        <v>4.949312374681291E-7</v>
      </c>
      <c r="BI399" s="8">
        <v>3.7593015838064535E-2</v>
      </c>
      <c r="BJ399" s="8">
        <v>1.1239913461959674</v>
      </c>
      <c r="BK399" s="8">
        <v>0.61730504210887105</v>
      </c>
      <c r="BL399" s="8">
        <v>0.57106718543306467</v>
      </c>
    </row>
    <row r="400" spans="1:64" x14ac:dyDescent="0.3">
      <c r="A400" s="7">
        <v>336611</v>
      </c>
      <c r="B400" s="7" t="s">
        <v>477</v>
      </c>
      <c r="C400" s="8">
        <f t="shared" si="108"/>
        <v>7.9504596573304859E-2</v>
      </c>
      <c r="D400" s="8">
        <f t="shared" si="109"/>
        <v>1.9141400125249997E-2</v>
      </c>
      <c r="E400" s="8">
        <f t="shared" si="110"/>
        <v>0.1114625467119484</v>
      </c>
      <c r="F400" s="8">
        <f t="shared" si="111"/>
        <v>6.3866548576509669E-2</v>
      </c>
      <c r="G400" s="8">
        <f t="shared" si="112"/>
        <v>1.6515870853354191E-2</v>
      </c>
      <c r="H400" s="8">
        <f t="shared" si="113"/>
        <v>8.4929087219777433E-2</v>
      </c>
      <c r="I400" s="8">
        <f t="shared" si="114"/>
        <v>6.9153082298146776E-2</v>
      </c>
      <c r="J400" s="8">
        <f t="shared" si="115"/>
        <v>1.7413196473285319E-2</v>
      </c>
      <c r="K400" s="8">
        <f t="shared" si="116"/>
        <v>8.8940519416599986E-2</v>
      </c>
      <c r="L400" s="8">
        <f t="shared" si="117"/>
        <v>9.1639217405414516E-2</v>
      </c>
      <c r="M400" s="8">
        <f t="shared" si="118"/>
        <v>2.1522513026635486E-2</v>
      </c>
      <c r="N400" s="8">
        <f t="shared" si="119"/>
        <v>0.14074645219059356</v>
      </c>
      <c r="O400" s="8">
        <f t="shared" si="120"/>
        <v>0.30838466322174196</v>
      </c>
      <c r="P400" s="8">
        <f t="shared" si="121"/>
        <v>7.0954406409329034E-6</v>
      </c>
      <c r="Q400" s="8">
        <f t="shared" si="122"/>
        <v>0.24308446493458044</v>
      </c>
      <c r="R400" s="8">
        <f t="shared" si="123"/>
        <v>1</v>
      </c>
      <c r="S400" s="8">
        <f t="shared" si="124"/>
        <v>0.79434376471387091</v>
      </c>
      <c r="T400" s="8">
        <f t="shared" si="125"/>
        <v>0.80453905625290301</v>
      </c>
      <c r="W400" s="7" t="s">
        <v>1703</v>
      </c>
      <c r="X400" s="7" t="s">
        <v>477</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1</v>
      </c>
      <c r="AO400" s="8">
        <v>0</v>
      </c>
      <c r="AP400" s="8">
        <v>0</v>
      </c>
      <c r="AS400" s="7">
        <v>336611</v>
      </c>
      <c r="AT400" s="7" t="s">
        <v>477</v>
      </c>
      <c r="AU400" s="8">
        <v>7.9504596573304859E-2</v>
      </c>
      <c r="AV400" s="8">
        <v>1.9141400125249997E-2</v>
      </c>
      <c r="AW400" s="8">
        <v>0.1114625467119484</v>
      </c>
      <c r="AX400" s="8">
        <v>6.3866548576509669E-2</v>
      </c>
      <c r="AY400" s="8">
        <v>1.6515870853354191E-2</v>
      </c>
      <c r="AZ400" s="8">
        <v>8.4929087219777433E-2</v>
      </c>
      <c r="BA400" s="8">
        <v>6.9153082298146776E-2</v>
      </c>
      <c r="BB400" s="8">
        <v>1.7413196473285319E-2</v>
      </c>
      <c r="BC400" s="8">
        <v>8.8940519416599986E-2</v>
      </c>
      <c r="BD400" s="8">
        <v>9.1639217405414516E-2</v>
      </c>
      <c r="BE400" s="8">
        <v>2.1522513026635486E-2</v>
      </c>
      <c r="BF400" s="8">
        <v>0.14074645219059356</v>
      </c>
      <c r="BG400" s="8">
        <v>0.30838466322174196</v>
      </c>
      <c r="BH400" s="8">
        <v>7.0954406409329034E-6</v>
      </c>
      <c r="BI400" s="8">
        <v>0.24308446493458044</v>
      </c>
      <c r="BJ400" s="8">
        <v>1.2101085434104839</v>
      </c>
      <c r="BK400" s="8">
        <v>0.79434376471387091</v>
      </c>
      <c r="BL400" s="8">
        <v>0.80453905625290301</v>
      </c>
    </row>
    <row r="401" spans="1:64" x14ac:dyDescent="0.3">
      <c r="A401" s="7">
        <v>336612</v>
      </c>
      <c r="B401" s="7" t="s">
        <v>478</v>
      </c>
      <c r="C401" s="8">
        <f t="shared" si="108"/>
        <v>7.1507703907799994E-2</v>
      </c>
      <c r="D401" s="8">
        <f t="shared" si="109"/>
        <v>1.1996005193799999E-2</v>
      </c>
      <c r="E401" s="8">
        <f t="shared" si="110"/>
        <v>6.1261999861300001E-2</v>
      </c>
      <c r="F401" s="8">
        <f t="shared" si="111"/>
        <v>5.7568282484599997E-2</v>
      </c>
      <c r="G401" s="8">
        <f t="shared" si="112"/>
        <v>9.8365596324599992E-3</v>
      </c>
      <c r="H401" s="8">
        <f t="shared" si="113"/>
        <v>3.5205666828900001E-2</v>
      </c>
      <c r="I401" s="8">
        <f t="shared" si="114"/>
        <v>9.0180017969000006E-2</v>
      </c>
      <c r="J401" s="8">
        <f t="shared" si="115"/>
        <v>1.5185850588E-2</v>
      </c>
      <c r="K401" s="8">
        <f t="shared" si="116"/>
        <v>4.7933777028200002E-2</v>
      </c>
      <c r="L401" s="8">
        <f t="shared" si="117"/>
        <v>0.108475271612</v>
      </c>
      <c r="M401" s="8">
        <f t="shared" si="118"/>
        <v>1.6536957845700001E-2</v>
      </c>
      <c r="N401" s="8">
        <f t="shared" si="119"/>
        <v>0.119297930141</v>
      </c>
      <c r="O401" s="8">
        <f t="shared" si="120"/>
        <v>0.36307803880099998</v>
      </c>
      <c r="P401" s="8">
        <f t="shared" si="121"/>
        <v>7.9021350147400005E-6</v>
      </c>
      <c r="Q401" s="8">
        <f t="shared" si="122"/>
        <v>0.23397839181999999</v>
      </c>
      <c r="R401" s="8">
        <f t="shared" si="123"/>
        <v>1.1447657089600001</v>
      </c>
      <c r="S401" s="8">
        <f t="shared" si="124"/>
        <v>1.10261050895</v>
      </c>
      <c r="T401" s="8">
        <f t="shared" si="125"/>
        <v>1.15329964559</v>
      </c>
      <c r="W401" s="7" t="s">
        <v>1704</v>
      </c>
      <c r="X401" s="7" t="s">
        <v>478</v>
      </c>
      <c r="Y401" s="8">
        <v>7.1507703907799994E-2</v>
      </c>
      <c r="Z401" s="8">
        <v>1.1996005193799999E-2</v>
      </c>
      <c r="AA401" s="8">
        <v>6.1261999861300001E-2</v>
      </c>
      <c r="AB401" s="8">
        <v>5.7568282484599997E-2</v>
      </c>
      <c r="AC401" s="8">
        <v>9.8365596324599992E-3</v>
      </c>
      <c r="AD401" s="8">
        <v>3.5205666828900001E-2</v>
      </c>
      <c r="AE401" s="8">
        <v>9.0180017969000006E-2</v>
      </c>
      <c r="AF401" s="8">
        <v>1.5185850588E-2</v>
      </c>
      <c r="AG401" s="8">
        <v>4.7933777028200002E-2</v>
      </c>
      <c r="AH401" s="8">
        <v>0.108475271612</v>
      </c>
      <c r="AI401" s="8">
        <v>1.6536957845700001E-2</v>
      </c>
      <c r="AJ401" s="8">
        <v>0.119297930141</v>
      </c>
      <c r="AK401" s="8">
        <v>0.36307803880099998</v>
      </c>
      <c r="AL401" s="8">
        <v>7.9021350147400005E-6</v>
      </c>
      <c r="AM401" s="8">
        <v>0.23397839181999999</v>
      </c>
      <c r="AN401" s="8">
        <v>1.1447657089600001</v>
      </c>
      <c r="AO401" s="8">
        <v>1.10261050895</v>
      </c>
      <c r="AP401" s="8">
        <v>1.15329964559</v>
      </c>
      <c r="AS401" s="7">
        <v>336612</v>
      </c>
      <c r="AT401" s="7" t="s">
        <v>478</v>
      </c>
      <c r="AU401" s="8">
        <v>0.11154817916595808</v>
      </c>
      <c r="AV401" s="8">
        <v>2.7437206564514684E-2</v>
      </c>
      <c r="AW401" s="8">
        <v>0.13084490079615158</v>
      </c>
      <c r="AX401" s="8">
        <v>7.8778196904572592E-2</v>
      </c>
      <c r="AY401" s="8">
        <v>2.234828996565082E-2</v>
      </c>
      <c r="AZ401" s="8">
        <v>9.5972062430603203E-2</v>
      </c>
      <c r="BA401" s="8">
        <v>0.14337305203796613</v>
      </c>
      <c r="BB401" s="8">
        <v>3.8719183759909501E-2</v>
      </c>
      <c r="BC401" s="8">
        <v>0.1557216707832387</v>
      </c>
      <c r="BD401" s="8">
        <v>0.16679825836458873</v>
      </c>
      <c r="BE401" s="8">
        <v>3.9984283318968854E-2</v>
      </c>
      <c r="BF401" s="8">
        <v>0.22866575766798386</v>
      </c>
      <c r="BG401" s="8">
        <v>0.33965364920093516</v>
      </c>
      <c r="BH401" s="8">
        <v>8.5532966842741932E-6</v>
      </c>
      <c r="BI401" s="8">
        <v>0.21888301170258032</v>
      </c>
      <c r="BJ401" s="8">
        <v>1.2698302865269353</v>
      </c>
      <c r="BK401" s="8">
        <v>1.1325824202682255</v>
      </c>
      <c r="BL401" s="8">
        <v>1.2732977775493546</v>
      </c>
    </row>
    <row r="402" spans="1:64" x14ac:dyDescent="0.3">
      <c r="A402" s="7">
        <v>336991</v>
      </c>
      <c r="B402" s="7" t="s">
        <v>479</v>
      </c>
      <c r="C402" s="8">
        <f t="shared" si="108"/>
        <v>3.252437558418065E-2</v>
      </c>
      <c r="D402" s="8">
        <f t="shared" si="109"/>
        <v>9.0613448077333895E-3</v>
      </c>
      <c r="E402" s="8">
        <f t="shared" si="110"/>
        <v>0.11339802313322578</v>
      </c>
      <c r="F402" s="8">
        <f t="shared" si="111"/>
        <v>3.1542438099330647E-2</v>
      </c>
      <c r="G402" s="8">
        <f t="shared" si="112"/>
        <v>1.166702533144371E-2</v>
      </c>
      <c r="H402" s="8">
        <f t="shared" si="113"/>
        <v>8.8330714343746772E-2</v>
      </c>
      <c r="I402" s="8">
        <f t="shared" si="114"/>
        <v>5.9443823049296775E-2</v>
      </c>
      <c r="J402" s="8">
        <f t="shared" si="115"/>
        <v>1.8410586839396777E-2</v>
      </c>
      <c r="K402" s="8">
        <f t="shared" si="116"/>
        <v>0.14965636428941934</v>
      </c>
      <c r="L402" s="8">
        <f t="shared" si="117"/>
        <v>2.9719274145674195E-2</v>
      </c>
      <c r="M402" s="8">
        <f t="shared" si="118"/>
        <v>8.2319628896646759E-3</v>
      </c>
      <c r="N402" s="8">
        <f t="shared" si="119"/>
        <v>0.13230906055646774</v>
      </c>
      <c r="O402" s="8">
        <f t="shared" si="120"/>
        <v>0.25560934197982266</v>
      </c>
      <c r="P402" s="8">
        <f t="shared" si="121"/>
        <v>3.0342901130864515E-6</v>
      </c>
      <c r="Q402" s="8">
        <f t="shared" si="122"/>
        <v>7.2057898910032267E-2</v>
      </c>
      <c r="R402" s="8">
        <f t="shared" si="123"/>
        <v>1</v>
      </c>
      <c r="S402" s="8">
        <f t="shared" si="124"/>
        <v>0.56702404874209689</v>
      </c>
      <c r="T402" s="8">
        <f t="shared" si="125"/>
        <v>0.66299464514564521</v>
      </c>
      <c r="W402" s="7" t="s">
        <v>1705</v>
      </c>
      <c r="X402" s="7" t="s">
        <v>479</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1</v>
      </c>
      <c r="AO402" s="8">
        <v>0</v>
      </c>
      <c r="AP402" s="8">
        <v>0</v>
      </c>
      <c r="AS402" s="7">
        <v>336991</v>
      </c>
      <c r="AT402" s="7" t="s">
        <v>479</v>
      </c>
      <c r="AU402" s="8">
        <v>3.252437558418065E-2</v>
      </c>
      <c r="AV402" s="8">
        <v>9.0613448077333895E-3</v>
      </c>
      <c r="AW402" s="8">
        <v>0.11339802313322578</v>
      </c>
      <c r="AX402" s="8">
        <v>3.1542438099330647E-2</v>
      </c>
      <c r="AY402" s="8">
        <v>1.166702533144371E-2</v>
      </c>
      <c r="AZ402" s="8">
        <v>8.8330714343746772E-2</v>
      </c>
      <c r="BA402" s="8">
        <v>5.9443823049296775E-2</v>
      </c>
      <c r="BB402" s="8">
        <v>1.8410586839396777E-2</v>
      </c>
      <c r="BC402" s="8">
        <v>0.14965636428941934</v>
      </c>
      <c r="BD402" s="8">
        <v>2.9719274145674195E-2</v>
      </c>
      <c r="BE402" s="8">
        <v>8.2319628896646759E-3</v>
      </c>
      <c r="BF402" s="8">
        <v>0.13230906055646774</v>
      </c>
      <c r="BG402" s="8">
        <v>0.25560934197982266</v>
      </c>
      <c r="BH402" s="8">
        <v>3.0342901130864515E-6</v>
      </c>
      <c r="BI402" s="8">
        <v>7.2057898910032267E-2</v>
      </c>
      <c r="BJ402" s="8">
        <v>1.1549837435248385</v>
      </c>
      <c r="BK402" s="8">
        <v>0.56702404874209689</v>
      </c>
      <c r="BL402" s="8">
        <v>0.66299464514564521</v>
      </c>
    </row>
    <row r="403" spans="1:64" x14ac:dyDescent="0.3">
      <c r="A403" s="7">
        <v>336992</v>
      </c>
      <c r="B403" s="7" t="s">
        <v>480</v>
      </c>
      <c r="C403" s="8">
        <f t="shared" si="108"/>
        <v>0</v>
      </c>
      <c r="D403" s="8">
        <f t="shared" si="109"/>
        <v>0</v>
      </c>
      <c r="E403" s="8">
        <f t="shared" si="110"/>
        <v>0</v>
      </c>
      <c r="F403" s="8">
        <f t="shared" si="111"/>
        <v>0</v>
      </c>
      <c r="G403" s="8">
        <f t="shared" si="112"/>
        <v>0</v>
      </c>
      <c r="H403" s="8">
        <f t="shared" si="113"/>
        <v>0</v>
      </c>
      <c r="I403" s="8">
        <f t="shared" si="114"/>
        <v>0</v>
      </c>
      <c r="J403" s="8">
        <f t="shared" si="115"/>
        <v>0</v>
      </c>
      <c r="K403" s="8">
        <f t="shared" si="116"/>
        <v>0</v>
      </c>
      <c r="L403" s="8">
        <f t="shared" si="117"/>
        <v>0</v>
      </c>
      <c r="M403" s="8">
        <f t="shared" si="118"/>
        <v>0</v>
      </c>
      <c r="N403" s="8">
        <f t="shared" si="119"/>
        <v>0</v>
      </c>
      <c r="O403" s="8">
        <f t="shared" si="120"/>
        <v>0</v>
      </c>
      <c r="P403" s="8">
        <f t="shared" si="121"/>
        <v>0</v>
      </c>
      <c r="Q403" s="8">
        <f t="shared" si="122"/>
        <v>0</v>
      </c>
      <c r="R403" s="8">
        <f t="shared" si="123"/>
        <v>1</v>
      </c>
      <c r="S403" s="8">
        <f t="shared" si="124"/>
        <v>0</v>
      </c>
      <c r="T403" s="8">
        <f t="shared" si="125"/>
        <v>0</v>
      </c>
      <c r="W403" s="7" t="s">
        <v>1706</v>
      </c>
      <c r="X403" s="7" t="s">
        <v>480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1</v>
      </c>
      <c r="AO403" s="8">
        <v>0</v>
      </c>
      <c r="AP403" s="8">
        <v>0</v>
      </c>
      <c r="AS403" s="7">
        <v>336992</v>
      </c>
      <c r="AT403" s="7" t="s">
        <v>480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1</v>
      </c>
      <c r="BK403" s="8">
        <v>0</v>
      </c>
      <c r="BL403" s="8">
        <v>0</v>
      </c>
    </row>
    <row r="404" spans="1:64" x14ac:dyDescent="0.3">
      <c r="A404" s="7">
        <v>336999</v>
      </c>
      <c r="B404" s="7" t="s">
        <v>481</v>
      </c>
      <c r="C404" s="8">
        <f t="shared" si="108"/>
        <v>3.594710691237904E-2</v>
      </c>
      <c r="D404" s="8">
        <f t="shared" si="109"/>
        <v>9.8264649141240334E-3</v>
      </c>
      <c r="E404" s="8">
        <f t="shared" si="110"/>
        <v>6.4619254972824197E-2</v>
      </c>
      <c r="F404" s="8">
        <f t="shared" si="111"/>
        <v>3.5547758456240322E-2</v>
      </c>
      <c r="G404" s="8">
        <f t="shared" si="112"/>
        <v>1.285807115468871E-2</v>
      </c>
      <c r="H404" s="8">
        <f t="shared" si="113"/>
        <v>6.5369356571699996E-2</v>
      </c>
      <c r="I404" s="8">
        <f t="shared" si="114"/>
        <v>8.6216726498241927E-2</v>
      </c>
      <c r="J404" s="8">
        <f t="shared" si="115"/>
        <v>2.8890520022646776E-2</v>
      </c>
      <c r="K404" s="8">
        <f t="shared" si="116"/>
        <v>0.14002941458003224</v>
      </c>
      <c r="L404" s="8">
        <f t="shared" si="117"/>
        <v>4.653752485177419E-2</v>
      </c>
      <c r="M404" s="8">
        <f t="shared" si="118"/>
        <v>1.3676070505848549E-2</v>
      </c>
      <c r="N404" s="8">
        <f t="shared" si="119"/>
        <v>0.11399677202480643</v>
      </c>
      <c r="O404" s="8">
        <f t="shared" si="120"/>
        <v>0.13358904824419349</v>
      </c>
      <c r="P404" s="8">
        <f t="shared" si="121"/>
        <v>1.5007546605691932E-6</v>
      </c>
      <c r="Q404" s="8">
        <f t="shared" si="122"/>
        <v>3.9502164325516134E-2</v>
      </c>
      <c r="R404" s="8">
        <f t="shared" si="123"/>
        <v>1</v>
      </c>
      <c r="S404" s="8">
        <f t="shared" si="124"/>
        <v>0.4686138958598387</v>
      </c>
      <c r="T404" s="8">
        <f t="shared" si="125"/>
        <v>0.60997537077822583</v>
      </c>
      <c r="W404" s="7" t="s">
        <v>1707</v>
      </c>
      <c r="X404" s="7" t="s">
        <v>481</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1</v>
      </c>
      <c r="AO404" s="8">
        <v>0</v>
      </c>
      <c r="AP404" s="8">
        <v>0</v>
      </c>
      <c r="AS404" s="7">
        <v>336999</v>
      </c>
      <c r="AT404" s="7" t="s">
        <v>481</v>
      </c>
      <c r="AU404" s="8">
        <v>3.594710691237904E-2</v>
      </c>
      <c r="AV404" s="8">
        <v>9.8264649141240334E-3</v>
      </c>
      <c r="AW404" s="8">
        <v>6.4619254972824197E-2</v>
      </c>
      <c r="AX404" s="8">
        <v>3.5547758456240322E-2</v>
      </c>
      <c r="AY404" s="8">
        <v>1.285807115468871E-2</v>
      </c>
      <c r="AZ404" s="8">
        <v>6.5369356571699996E-2</v>
      </c>
      <c r="BA404" s="8">
        <v>8.6216726498241927E-2</v>
      </c>
      <c r="BB404" s="8">
        <v>2.8890520022646776E-2</v>
      </c>
      <c r="BC404" s="8">
        <v>0.14002941458003224</v>
      </c>
      <c r="BD404" s="8">
        <v>4.653752485177419E-2</v>
      </c>
      <c r="BE404" s="8">
        <v>1.3676070505848549E-2</v>
      </c>
      <c r="BF404" s="8">
        <v>0.11399677202480643</v>
      </c>
      <c r="BG404" s="8">
        <v>0.13358904824419349</v>
      </c>
      <c r="BH404" s="8">
        <v>1.5007546605691932E-6</v>
      </c>
      <c r="BI404" s="8">
        <v>3.9502164325516134E-2</v>
      </c>
      <c r="BJ404" s="8">
        <v>1.1103928267990324</v>
      </c>
      <c r="BK404" s="8">
        <v>0.4686138958598387</v>
      </c>
      <c r="BL404" s="8">
        <v>0.60997537077822583</v>
      </c>
    </row>
    <row r="405" spans="1:64" x14ac:dyDescent="0.3">
      <c r="A405" s="7">
        <v>337110</v>
      </c>
      <c r="B405" s="7" t="s">
        <v>482</v>
      </c>
      <c r="C405" s="8">
        <f t="shared" si="108"/>
        <v>9.7404455549600005E-2</v>
      </c>
      <c r="D405" s="8">
        <f t="shared" si="109"/>
        <v>1.96883961276E-2</v>
      </c>
      <c r="E405" s="8">
        <f t="shared" si="110"/>
        <v>5.9633344655800002E-2</v>
      </c>
      <c r="F405" s="8">
        <f t="shared" si="111"/>
        <v>1.42490247593E-2</v>
      </c>
      <c r="G405" s="8">
        <f t="shared" si="112"/>
        <v>3.48862140872E-3</v>
      </c>
      <c r="H405" s="8">
        <f t="shared" si="113"/>
        <v>1.1843359793E-2</v>
      </c>
      <c r="I405" s="8">
        <f t="shared" si="114"/>
        <v>5.1165534781799998E-2</v>
      </c>
      <c r="J405" s="8">
        <f t="shared" si="115"/>
        <v>1.1623277097400001E-2</v>
      </c>
      <c r="K405" s="8">
        <f t="shared" si="116"/>
        <v>3.3992033211599999E-2</v>
      </c>
      <c r="L405" s="8">
        <f t="shared" si="117"/>
        <v>8.9397241312200004E-2</v>
      </c>
      <c r="M405" s="8">
        <f t="shared" si="118"/>
        <v>1.8265440675100001E-2</v>
      </c>
      <c r="N405" s="8">
        <f t="shared" si="119"/>
        <v>7.9582615882700006E-2</v>
      </c>
      <c r="O405" s="8">
        <f t="shared" si="120"/>
        <v>0.491415293862</v>
      </c>
      <c r="P405" s="8">
        <f t="shared" si="121"/>
        <v>3.3311139477999998E-5</v>
      </c>
      <c r="Q405" s="8">
        <f t="shared" si="122"/>
        <v>0.43935755376500002</v>
      </c>
      <c r="R405" s="8">
        <f t="shared" si="123"/>
        <v>1.17672619633</v>
      </c>
      <c r="S405" s="8">
        <f t="shared" si="124"/>
        <v>1.0295810059599999</v>
      </c>
      <c r="T405" s="8">
        <f t="shared" si="125"/>
        <v>1.0967808450900001</v>
      </c>
      <c r="W405" s="7" t="s">
        <v>1708</v>
      </c>
      <c r="X405" s="7" t="s">
        <v>482</v>
      </c>
      <c r="Y405" s="8">
        <v>9.7404455549600005E-2</v>
      </c>
      <c r="Z405" s="8">
        <v>1.96883961276E-2</v>
      </c>
      <c r="AA405" s="8">
        <v>5.9633344655800002E-2</v>
      </c>
      <c r="AB405" s="8">
        <v>1.42490247593E-2</v>
      </c>
      <c r="AC405" s="8">
        <v>3.48862140872E-3</v>
      </c>
      <c r="AD405" s="8">
        <v>1.1843359793E-2</v>
      </c>
      <c r="AE405" s="8">
        <v>5.1165534781799998E-2</v>
      </c>
      <c r="AF405" s="8">
        <v>1.1623277097400001E-2</v>
      </c>
      <c r="AG405" s="8">
        <v>3.3992033211599999E-2</v>
      </c>
      <c r="AH405" s="8">
        <v>8.9397241312200004E-2</v>
      </c>
      <c r="AI405" s="8">
        <v>1.8265440675100001E-2</v>
      </c>
      <c r="AJ405" s="8">
        <v>7.9582615882700006E-2</v>
      </c>
      <c r="AK405" s="8">
        <v>0.491415293862</v>
      </c>
      <c r="AL405" s="8">
        <v>3.3311139477999998E-5</v>
      </c>
      <c r="AM405" s="8">
        <v>0.43935755376500002</v>
      </c>
      <c r="AN405" s="8">
        <v>1.17672619633</v>
      </c>
      <c r="AO405" s="8">
        <v>1.0295810059599999</v>
      </c>
      <c r="AP405" s="8">
        <v>1.0967808450900001</v>
      </c>
      <c r="AS405" s="7">
        <v>337110</v>
      </c>
      <c r="AT405" s="7" t="s">
        <v>482</v>
      </c>
      <c r="AU405" s="8">
        <v>9.9113600808199975E-2</v>
      </c>
      <c r="AV405" s="8">
        <v>2.2150186887834517E-2</v>
      </c>
      <c r="AW405" s="8">
        <v>0.14218720828988549</v>
      </c>
      <c r="AX405" s="8">
        <v>4.3082007595183845E-2</v>
      </c>
      <c r="AY405" s="8">
        <v>1.27260056435779E-2</v>
      </c>
      <c r="AZ405" s="8">
        <v>7.5983088905061918E-2</v>
      </c>
      <c r="BA405" s="8">
        <v>6.1437481044935467E-2</v>
      </c>
      <c r="BB405" s="8">
        <v>1.6029460764530646E-2</v>
      </c>
      <c r="BC405" s="8">
        <v>0.10403811884207419</v>
      </c>
      <c r="BD405" s="8">
        <v>0.10113163090980488</v>
      </c>
      <c r="BE405" s="8">
        <v>2.3345627591239683E-2</v>
      </c>
      <c r="BF405" s="8">
        <v>0.17723917152656452</v>
      </c>
      <c r="BG405" s="8">
        <v>0.4914152938620005</v>
      </c>
      <c r="BH405" s="8">
        <v>1.4534190393386937E-5</v>
      </c>
      <c r="BI405" s="8">
        <v>0.43935755376499963</v>
      </c>
      <c r="BJ405" s="8">
        <v>1.263450995985806</v>
      </c>
      <c r="BK405" s="8">
        <v>1.1317911021440326</v>
      </c>
      <c r="BL405" s="8">
        <v>1.1815050606519357</v>
      </c>
    </row>
    <row r="406" spans="1:64" x14ac:dyDescent="0.3">
      <c r="A406" s="7">
        <v>337121</v>
      </c>
      <c r="B406" s="7" t="s">
        <v>483</v>
      </c>
      <c r="C406" s="8">
        <f t="shared" si="108"/>
        <v>6.6460332283945156E-2</v>
      </c>
      <c r="D406" s="8">
        <f t="shared" si="109"/>
        <v>1.5764940554173226E-2</v>
      </c>
      <c r="E406" s="8">
        <f t="shared" si="110"/>
        <v>8.7255524418743569E-2</v>
      </c>
      <c r="F406" s="8">
        <f t="shared" si="111"/>
        <v>4.4481236996014521E-2</v>
      </c>
      <c r="G406" s="8">
        <f t="shared" si="112"/>
        <v>1.3896290802053067E-2</v>
      </c>
      <c r="H406" s="8">
        <f t="shared" si="113"/>
        <v>5.6766148805120986E-2</v>
      </c>
      <c r="I406" s="8">
        <f t="shared" si="114"/>
        <v>9.4094838996712879E-2</v>
      </c>
      <c r="J406" s="8">
        <f t="shared" si="115"/>
        <v>2.3626759789958065E-2</v>
      </c>
      <c r="K406" s="8">
        <f t="shared" si="116"/>
        <v>0.10707361168821132</v>
      </c>
      <c r="L406" s="8">
        <f t="shared" si="117"/>
        <v>0.10264923983675805</v>
      </c>
      <c r="M406" s="8">
        <f t="shared" si="118"/>
        <v>2.4626961657658063E-2</v>
      </c>
      <c r="N406" s="8">
        <f t="shared" si="119"/>
        <v>0.15902752578040322</v>
      </c>
      <c r="O406" s="8">
        <f t="shared" si="120"/>
        <v>0.21443219995900001</v>
      </c>
      <c r="P406" s="8">
        <f t="shared" si="121"/>
        <v>6.4196032775527426E-6</v>
      </c>
      <c r="Q406" s="8">
        <f t="shared" si="122"/>
        <v>0.14134217173551616</v>
      </c>
      <c r="R406" s="8">
        <f t="shared" si="123"/>
        <v>1</v>
      </c>
      <c r="S406" s="8">
        <f t="shared" si="124"/>
        <v>0.72804690241032255</v>
      </c>
      <c r="T406" s="8">
        <f t="shared" si="125"/>
        <v>0.8376984362814518</v>
      </c>
      <c r="W406" s="7" t="s">
        <v>1709</v>
      </c>
      <c r="X406" s="7" t="s">
        <v>483</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1</v>
      </c>
      <c r="AO406" s="8">
        <v>0</v>
      </c>
      <c r="AP406" s="8">
        <v>0</v>
      </c>
      <c r="AS406" s="7">
        <v>337121</v>
      </c>
      <c r="AT406" s="7" t="s">
        <v>483</v>
      </c>
      <c r="AU406" s="8">
        <v>6.6460332283945156E-2</v>
      </c>
      <c r="AV406" s="8">
        <v>1.5764940554173226E-2</v>
      </c>
      <c r="AW406" s="8">
        <v>8.7255524418743569E-2</v>
      </c>
      <c r="AX406" s="8">
        <v>4.4481236996014521E-2</v>
      </c>
      <c r="AY406" s="8">
        <v>1.3896290802053067E-2</v>
      </c>
      <c r="AZ406" s="8">
        <v>5.6766148805120986E-2</v>
      </c>
      <c r="BA406" s="8">
        <v>9.4094838996712879E-2</v>
      </c>
      <c r="BB406" s="8">
        <v>2.3626759789958065E-2</v>
      </c>
      <c r="BC406" s="8">
        <v>0.10707361168821132</v>
      </c>
      <c r="BD406" s="8">
        <v>0.10264923983675805</v>
      </c>
      <c r="BE406" s="8">
        <v>2.4626961657658063E-2</v>
      </c>
      <c r="BF406" s="8">
        <v>0.15902752578040322</v>
      </c>
      <c r="BG406" s="8">
        <v>0.21443219995900001</v>
      </c>
      <c r="BH406" s="8">
        <v>6.4196032775527426E-6</v>
      </c>
      <c r="BI406" s="8">
        <v>0.14134217173551616</v>
      </c>
      <c r="BJ406" s="8">
        <v>1.1694807972572578</v>
      </c>
      <c r="BK406" s="8">
        <v>0.72804690241032255</v>
      </c>
      <c r="BL406" s="8">
        <v>0.8376984362814518</v>
      </c>
    </row>
    <row r="407" spans="1:64" x14ac:dyDescent="0.3">
      <c r="A407" s="7">
        <v>337122</v>
      </c>
      <c r="B407" s="7" t="s">
        <v>484</v>
      </c>
      <c r="C407" s="8">
        <f t="shared" si="108"/>
        <v>0.10713655643</v>
      </c>
      <c r="D407" s="8">
        <f t="shared" si="109"/>
        <v>2.3618916118900001E-2</v>
      </c>
      <c r="E407" s="8">
        <f t="shared" si="110"/>
        <v>5.9346320273900001E-2</v>
      </c>
      <c r="F407" s="8">
        <f t="shared" si="111"/>
        <v>1.7771279133000001E-2</v>
      </c>
      <c r="G407" s="8">
        <f t="shared" si="112"/>
        <v>5.29311472439E-3</v>
      </c>
      <c r="H407" s="8">
        <f t="shared" si="113"/>
        <v>1.4132019978099999E-2</v>
      </c>
      <c r="I407" s="8">
        <f t="shared" si="114"/>
        <v>5.7371808041399998E-2</v>
      </c>
      <c r="J407" s="8">
        <f t="shared" si="115"/>
        <v>1.5287018431000001E-2</v>
      </c>
      <c r="K407" s="8">
        <f t="shared" si="116"/>
        <v>3.5068210443900003E-2</v>
      </c>
      <c r="L407" s="8">
        <f t="shared" si="117"/>
        <v>9.8812683543999996E-2</v>
      </c>
      <c r="M407" s="8">
        <f t="shared" si="118"/>
        <v>2.3025254327600001E-2</v>
      </c>
      <c r="N407" s="8">
        <f t="shared" si="119"/>
        <v>8.3349050336699995E-2</v>
      </c>
      <c r="O407" s="8">
        <f t="shared" si="120"/>
        <v>0.46886347619800001</v>
      </c>
      <c r="P407" s="8">
        <f t="shared" si="121"/>
        <v>2.7333574241199998E-5</v>
      </c>
      <c r="Q407" s="8">
        <f t="shared" si="122"/>
        <v>0.41798511006</v>
      </c>
      <c r="R407" s="8">
        <f t="shared" si="123"/>
        <v>1.1901017928199999</v>
      </c>
      <c r="S407" s="8">
        <f t="shared" si="124"/>
        <v>1.0371964138400001</v>
      </c>
      <c r="T407" s="8">
        <f t="shared" si="125"/>
        <v>1.1077270369200001</v>
      </c>
      <c r="W407" s="7" t="s">
        <v>1710</v>
      </c>
      <c r="X407" s="7" t="s">
        <v>484</v>
      </c>
      <c r="Y407" s="8">
        <v>0.10713655643</v>
      </c>
      <c r="Z407" s="8">
        <v>2.3618916118900001E-2</v>
      </c>
      <c r="AA407" s="8">
        <v>5.9346320273900001E-2</v>
      </c>
      <c r="AB407" s="8">
        <v>1.7771279133000001E-2</v>
      </c>
      <c r="AC407" s="8">
        <v>5.29311472439E-3</v>
      </c>
      <c r="AD407" s="8">
        <v>1.4132019978099999E-2</v>
      </c>
      <c r="AE407" s="8">
        <v>5.7371808041399998E-2</v>
      </c>
      <c r="AF407" s="8">
        <v>1.5287018431000001E-2</v>
      </c>
      <c r="AG407" s="8">
        <v>3.5068210443900003E-2</v>
      </c>
      <c r="AH407" s="8">
        <v>9.8812683543999996E-2</v>
      </c>
      <c r="AI407" s="8">
        <v>2.3025254327600001E-2</v>
      </c>
      <c r="AJ407" s="8">
        <v>8.3349050336699995E-2</v>
      </c>
      <c r="AK407" s="8">
        <v>0.46886347619800001</v>
      </c>
      <c r="AL407" s="8">
        <v>2.7333574241199998E-5</v>
      </c>
      <c r="AM407" s="8">
        <v>0.41798511006</v>
      </c>
      <c r="AN407" s="8">
        <v>1.1901017928199999</v>
      </c>
      <c r="AO407" s="8">
        <v>1.0371964138400001</v>
      </c>
      <c r="AP407" s="8">
        <v>1.1077270369200001</v>
      </c>
      <c r="AS407" s="7">
        <v>337122</v>
      </c>
      <c r="AT407" s="7" t="s">
        <v>484</v>
      </c>
      <c r="AU407" s="8">
        <v>0.10933427702519841</v>
      </c>
      <c r="AV407" s="8">
        <v>2.6586828628607902E-2</v>
      </c>
      <c r="AW407" s="8">
        <v>0.14022476354930966</v>
      </c>
      <c r="AX407" s="8">
        <v>4.527255823729661E-2</v>
      </c>
      <c r="AY407" s="8">
        <v>1.6108195085126294E-2</v>
      </c>
      <c r="AZ407" s="8">
        <v>8.0304211001422557E-2</v>
      </c>
      <c r="BA407" s="8">
        <v>7.0659370951962897E-2</v>
      </c>
      <c r="BB407" s="8">
        <v>1.9943652273697415E-2</v>
      </c>
      <c r="BC407" s="8">
        <v>0.10700466407383874</v>
      </c>
      <c r="BD407" s="8">
        <v>0.1148992065495258</v>
      </c>
      <c r="BE407" s="8">
        <v>2.8931662760055484E-2</v>
      </c>
      <c r="BF407" s="8">
        <v>0.18362031392987738</v>
      </c>
      <c r="BG407" s="8">
        <v>0.46886347619799978</v>
      </c>
      <c r="BH407" s="8">
        <v>1.8042604598198228E-5</v>
      </c>
      <c r="BI407" s="8">
        <v>0.41798511005999939</v>
      </c>
      <c r="BJ407" s="8">
        <v>1.2761458692032259</v>
      </c>
      <c r="BK407" s="8">
        <v>1.1416849643240323</v>
      </c>
      <c r="BL407" s="8">
        <v>1.1976076872993551</v>
      </c>
    </row>
    <row r="408" spans="1:64" x14ac:dyDescent="0.3">
      <c r="A408" s="7">
        <v>337126</v>
      </c>
      <c r="B408" s="7" t="s">
        <v>1215</v>
      </c>
      <c r="C408" s="8">
        <f t="shared" si="108"/>
        <v>5.8400847974714516E-2</v>
      </c>
      <c r="D408" s="8">
        <f t="shared" si="109"/>
        <v>1.5233664344585481E-2</v>
      </c>
      <c r="E408" s="8">
        <f t="shared" si="110"/>
        <v>6.3582229657508066E-2</v>
      </c>
      <c r="F408" s="8">
        <f t="shared" si="111"/>
        <v>8.0196307516820969E-2</v>
      </c>
      <c r="G408" s="8">
        <f t="shared" si="112"/>
        <v>2.41906951950242E-2</v>
      </c>
      <c r="H408" s="8">
        <f t="shared" si="113"/>
        <v>7.7795005390362909E-2</v>
      </c>
      <c r="I408" s="8">
        <f t="shared" si="114"/>
        <v>0.10040129916464516</v>
      </c>
      <c r="J408" s="8">
        <f t="shared" si="115"/>
        <v>2.736633459973065E-2</v>
      </c>
      <c r="K408" s="8">
        <f t="shared" si="116"/>
        <v>9.0669588646611302E-2</v>
      </c>
      <c r="L408" s="8">
        <f t="shared" si="117"/>
        <v>0.10001615390129032</v>
      </c>
      <c r="M408" s="8">
        <f t="shared" si="118"/>
        <v>2.6568529280043544E-2</v>
      </c>
      <c r="N408" s="8">
        <f t="shared" si="119"/>
        <v>0.12967494056530643</v>
      </c>
      <c r="O408" s="8">
        <f t="shared" si="120"/>
        <v>0.12679831934435487</v>
      </c>
      <c r="P408" s="8">
        <f t="shared" si="121"/>
        <v>1.9562578818716128E-6</v>
      </c>
      <c r="Q408" s="8">
        <f t="shared" si="122"/>
        <v>7.8404100230241927E-2</v>
      </c>
      <c r="R408" s="8">
        <f t="shared" si="123"/>
        <v>1</v>
      </c>
      <c r="S408" s="8">
        <f t="shared" si="124"/>
        <v>0.5854078145535484</v>
      </c>
      <c r="T408" s="8">
        <f t="shared" si="125"/>
        <v>0.62166302886241942</v>
      </c>
      <c r="W408" s="7" t="s">
        <v>1711</v>
      </c>
      <c r="X408" s="7" t="s">
        <v>1215</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1</v>
      </c>
      <c r="AO408" s="8">
        <v>0</v>
      </c>
      <c r="AP408" s="8">
        <v>0</v>
      </c>
      <c r="AS408" s="7">
        <v>337126</v>
      </c>
      <c r="AT408" s="7" t="s">
        <v>1215</v>
      </c>
      <c r="AU408" s="8">
        <v>5.8400847974714516E-2</v>
      </c>
      <c r="AV408" s="8">
        <v>1.5233664344585481E-2</v>
      </c>
      <c r="AW408" s="8">
        <v>6.3582229657508066E-2</v>
      </c>
      <c r="AX408" s="8">
        <v>8.0196307516820969E-2</v>
      </c>
      <c r="AY408" s="8">
        <v>2.41906951950242E-2</v>
      </c>
      <c r="AZ408" s="8">
        <v>7.7795005390362909E-2</v>
      </c>
      <c r="BA408" s="8">
        <v>0.10040129916464516</v>
      </c>
      <c r="BB408" s="8">
        <v>2.736633459973065E-2</v>
      </c>
      <c r="BC408" s="8">
        <v>9.0669588646611302E-2</v>
      </c>
      <c r="BD408" s="8">
        <v>0.10001615390129032</v>
      </c>
      <c r="BE408" s="8">
        <v>2.6568529280043544E-2</v>
      </c>
      <c r="BF408" s="8">
        <v>0.12967494056530643</v>
      </c>
      <c r="BG408" s="8">
        <v>0.12679831934435487</v>
      </c>
      <c r="BH408" s="8">
        <v>1.9562578818716128E-6</v>
      </c>
      <c r="BI408" s="8">
        <v>7.8404100230241927E-2</v>
      </c>
      <c r="BJ408" s="8">
        <v>1.1372167419769352</v>
      </c>
      <c r="BK408" s="8">
        <v>0.5854078145535484</v>
      </c>
      <c r="BL408" s="8">
        <v>0.62166302886241942</v>
      </c>
    </row>
    <row r="409" spans="1:64" x14ac:dyDescent="0.3">
      <c r="A409" s="7">
        <v>337127</v>
      </c>
      <c r="B409" s="7" t="s">
        <v>485</v>
      </c>
      <c r="C409" s="8">
        <f t="shared" si="108"/>
        <v>4.7214206596253236E-2</v>
      </c>
      <c r="D409" s="8">
        <f t="shared" si="109"/>
        <v>1.2976783732935482E-2</v>
      </c>
      <c r="E409" s="8">
        <f t="shared" si="110"/>
        <v>5.6479174319874204E-2</v>
      </c>
      <c r="F409" s="8">
        <f t="shared" si="111"/>
        <v>4.1330034504146781E-2</v>
      </c>
      <c r="G409" s="8">
        <f t="shared" si="112"/>
        <v>1.2775630972454837E-2</v>
      </c>
      <c r="H409" s="8">
        <f t="shared" si="113"/>
        <v>4.9869024805111288E-2</v>
      </c>
      <c r="I409" s="8">
        <f t="shared" si="114"/>
        <v>5.8705595242951603E-2</v>
      </c>
      <c r="J409" s="8">
        <f t="shared" si="115"/>
        <v>1.7367366901356446E-2</v>
      </c>
      <c r="K409" s="8">
        <f t="shared" si="116"/>
        <v>6.4886638891090309E-2</v>
      </c>
      <c r="L409" s="8">
        <f t="shared" si="117"/>
        <v>7.0743612185741933E-2</v>
      </c>
      <c r="M409" s="8">
        <f t="shared" si="118"/>
        <v>1.937792198001774E-2</v>
      </c>
      <c r="N409" s="8">
        <f t="shared" si="119"/>
        <v>9.7368911918951612E-2</v>
      </c>
      <c r="O409" s="8">
        <f t="shared" si="120"/>
        <v>0.11175889669733867</v>
      </c>
      <c r="P409" s="8">
        <f t="shared" si="121"/>
        <v>2.193323772507258E-6</v>
      </c>
      <c r="Q409" s="8">
        <f t="shared" si="122"/>
        <v>7.8609998373274217E-2</v>
      </c>
      <c r="R409" s="8">
        <f t="shared" si="123"/>
        <v>1</v>
      </c>
      <c r="S409" s="8">
        <f t="shared" si="124"/>
        <v>0.41042630318483875</v>
      </c>
      <c r="T409" s="8">
        <f t="shared" si="125"/>
        <v>0.44741121393887096</v>
      </c>
      <c r="W409" s="7" t="s">
        <v>1712</v>
      </c>
      <c r="X409" s="7" t="s">
        <v>485</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1</v>
      </c>
      <c r="AO409" s="8">
        <v>0</v>
      </c>
      <c r="AP409" s="8">
        <v>0</v>
      </c>
      <c r="AS409" s="7">
        <v>337127</v>
      </c>
      <c r="AT409" s="7" t="s">
        <v>485</v>
      </c>
      <c r="AU409" s="8">
        <v>4.7214206596253236E-2</v>
      </c>
      <c r="AV409" s="8">
        <v>1.2976783732935482E-2</v>
      </c>
      <c r="AW409" s="8">
        <v>5.6479174319874204E-2</v>
      </c>
      <c r="AX409" s="8">
        <v>4.1330034504146781E-2</v>
      </c>
      <c r="AY409" s="8">
        <v>1.2775630972454837E-2</v>
      </c>
      <c r="AZ409" s="8">
        <v>4.9869024805111288E-2</v>
      </c>
      <c r="BA409" s="8">
        <v>5.8705595242951603E-2</v>
      </c>
      <c r="BB409" s="8">
        <v>1.7367366901356446E-2</v>
      </c>
      <c r="BC409" s="8">
        <v>6.4886638891090309E-2</v>
      </c>
      <c r="BD409" s="8">
        <v>7.0743612185741933E-2</v>
      </c>
      <c r="BE409" s="8">
        <v>1.937792198001774E-2</v>
      </c>
      <c r="BF409" s="8">
        <v>9.7368911918951612E-2</v>
      </c>
      <c r="BG409" s="8">
        <v>0.11175889669733867</v>
      </c>
      <c r="BH409" s="8">
        <v>2.193323772507258E-6</v>
      </c>
      <c r="BI409" s="8">
        <v>7.8609998373274217E-2</v>
      </c>
      <c r="BJ409" s="8">
        <v>1.116670164648871</v>
      </c>
      <c r="BK409" s="8">
        <v>0.41042630318483875</v>
      </c>
      <c r="BL409" s="8">
        <v>0.44741121393887096</v>
      </c>
    </row>
    <row r="410" spans="1:64" x14ac:dyDescent="0.3">
      <c r="A410" s="7">
        <v>337211</v>
      </c>
      <c r="B410" s="7" t="s">
        <v>486</v>
      </c>
      <c r="C410" s="8">
        <f t="shared" si="108"/>
        <v>4.6148942731022588E-2</v>
      </c>
      <c r="D410" s="8">
        <f t="shared" si="109"/>
        <v>1.1924487197448385E-2</v>
      </c>
      <c r="E410" s="8">
        <f t="shared" si="110"/>
        <v>6.5413312325632259E-2</v>
      </c>
      <c r="F410" s="8">
        <f t="shared" si="111"/>
        <v>5.2059835167380643E-2</v>
      </c>
      <c r="G410" s="8">
        <f t="shared" si="112"/>
        <v>1.7191048077150647E-2</v>
      </c>
      <c r="H410" s="8">
        <f t="shared" si="113"/>
        <v>7.2386890203949991E-2</v>
      </c>
      <c r="I410" s="8">
        <f t="shared" si="114"/>
        <v>6.6558245023112916E-2</v>
      </c>
      <c r="J410" s="8">
        <f t="shared" si="115"/>
        <v>1.9335590032425808E-2</v>
      </c>
      <c r="K410" s="8">
        <f t="shared" si="116"/>
        <v>8.4059348834016126E-2</v>
      </c>
      <c r="L410" s="8">
        <f t="shared" si="117"/>
        <v>6.3644233636677428E-2</v>
      </c>
      <c r="M410" s="8">
        <f t="shared" si="118"/>
        <v>1.691520623327742E-2</v>
      </c>
      <c r="N410" s="8">
        <f t="shared" si="119"/>
        <v>0.11005916288445163</v>
      </c>
      <c r="O410" s="8">
        <f t="shared" si="120"/>
        <v>0.1300714105889032</v>
      </c>
      <c r="P410" s="8">
        <f t="shared" si="121"/>
        <v>2.0046048675741937E-6</v>
      </c>
      <c r="Q410" s="8">
        <f t="shared" si="122"/>
        <v>7.1468992935629028E-2</v>
      </c>
      <c r="R410" s="8">
        <f t="shared" si="123"/>
        <v>1</v>
      </c>
      <c r="S410" s="8">
        <f t="shared" si="124"/>
        <v>0.48034745086806446</v>
      </c>
      <c r="T410" s="8">
        <f t="shared" si="125"/>
        <v>0.50866286130903204</v>
      </c>
      <c r="W410" s="7" t="s">
        <v>1713</v>
      </c>
      <c r="X410" s="7" t="s">
        <v>486</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1</v>
      </c>
      <c r="AO410" s="8">
        <v>0</v>
      </c>
      <c r="AP410" s="8">
        <v>0</v>
      </c>
      <c r="AS410" s="7">
        <v>337211</v>
      </c>
      <c r="AT410" s="7" t="s">
        <v>486</v>
      </c>
      <c r="AU410" s="8">
        <v>4.6148942731022588E-2</v>
      </c>
      <c r="AV410" s="8">
        <v>1.1924487197448385E-2</v>
      </c>
      <c r="AW410" s="8">
        <v>6.5413312325632259E-2</v>
      </c>
      <c r="AX410" s="8">
        <v>5.2059835167380643E-2</v>
      </c>
      <c r="AY410" s="8">
        <v>1.7191048077150647E-2</v>
      </c>
      <c r="AZ410" s="8">
        <v>7.2386890203949991E-2</v>
      </c>
      <c r="BA410" s="8">
        <v>6.6558245023112916E-2</v>
      </c>
      <c r="BB410" s="8">
        <v>1.9335590032425808E-2</v>
      </c>
      <c r="BC410" s="8">
        <v>8.4059348834016126E-2</v>
      </c>
      <c r="BD410" s="8">
        <v>6.3644233636677428E-2</v>
      </c>
      <c r="BE410" s="8">
        <v>1.691520623327742E-2</v>
      </c>
      <c r="BF410" s="8">
        <v>0.11005916288445163</v>
      </c>
      <c r="BG410" s="8">
        <v>0.1300714105889032</v>
      </c>
      <c r="BH410" s="8">
        <v>2.0046048675741937E-6</v>
      </c>
      <c r="BI410" s="8">
        <v>7.1468992935629028E-2</v>
      </c>
      <c r="BJ410" s="8">
        <v>1.1234867422543546</v>
      </c>
      <c r="BK410" s="8">
        <v>0.48034745086806446</v>
      </c>
      <c r="BL410" s="8">
        <v>0.50866286130903204</v>
      </c>
    </row>
    <row r="411" spans="1:64" x14ac:dyDescent="0.3">
      <c r="A411" s="7">
        <v>337212</v>
      </c>
      <c r="B411" s="7" t="s">
        <v>487</v>
      </c>
      <c r="C411" s="8">
        <f t="shared" si="108"/>
        <v>8.5128390308900001E-2</v>
      </c>
      <c r="D411" s="8">
        <f t="shared" si="109"/>
        <v>1.5763843148000001E-2</v>
      </c>
      <c r="E411" s="8">
        <f t="shared" si="110"/>
        <v>7.43242787716E-2</v>
      </c>
      <c r="F411" s="8">
        <f t="shared" si="111"/>
        <v>9.7569044684500006E-2</v>
      </c>
      <c r="G411" s="8">
        <f t="shared" si="112"/>
        <v>2.07696481977E-2</v>
      </c>
      <c r="H411" s="8">
        <f t="shared" si="113"/>
        <v>5.60953485159E-2</v>
      </c>
      <c r="I411" s="8">
        <f t="shared" si="114"/>
        <v>0.10235843228200001</v>
      </c>
      <c r="J411" s="8">
        <f t="shared" si="115"/>
        <v>2.0639415085200001E-2</v>
      </c>
      <c r="K411" s="8">
        <f t="shared" si="116"/>
        <v>5.1059936307299998E-2</v>
      </c>
      <c r="L411" s="8">
        <f t="shared" si="117"/>
        <v>0.102517223899</v>
      </c>
      <c r="M411" s="8">
        <f t="shared" si="118"/>
        <v>1.9314008580999999E-2</v>
      </c>
      <c r="N411" s="8">
        <f t="shared" si="119"/>
        <v>0.14236089490199999</v>
      </c>
      <c r="O411" s="8">
        <f t="shared" si="120"/>
        <v>0.38615579952500001</v>
      </c>
      <c r="P411" s="8">
        <f t="shared" si="121"/>
        <v>4.8783641665900004E-6</v>
      </c>
      <c r="Q411" s="8">
        <f t="shared" si="122"/>
        <v>0.21313801474499999</v>
      </c>
      <c r="R411" s="8">
        <f t="shared" si="123"/>
        <v>1.17521651223</v>
      </c>
      <c r="S411" s="8">
        <f t="shared" si="124"/>
        <v>1.1744340414000001</v>
      </c>
      <c r="T411" s="8">
        <f t="shared" si="125"/>
        <v>1.1740577836699999</v>
      </c>
      <c r="W411" s="7" t="s">
        <v>1714</v>
      </c>
      <c r="X411" s="7" t="s">
        <v>487</v>
      </c>
      <c r="Y411" s="8">
        <v>8.5128390308900001E-2</v>
      </c>
      <c r="Z411" s="8">
        <v>1.5763843148000001E-2</v>
      </c>
      <c r="AA411" s="8">
        <v>7.43242787716E-2</v>
      </c>
      <c r="AB411" s="8">
        <v>9.7569044684500006E-2</v>
      </c>
      <c r="AC411" s="8">
        <v>2.07696481977E-2</v>
      </c>
      <c r="AD411" s="8">
        <v>5.60953485159E-2</v>
      </c>
      <c r="AE411" s="8">
        <v>0.10235843228200001</v>
      </c>
      <c r="AF411" s="8">
        <v>2.0639415085200001E-2</v>
      </c>
      <c r="AG411" s="8">
        <v>5.1059936307299998E-2</v>
      </c>
      <c r="AH411" s="8">
        <v>0.102517223899</v>
      </c>
      <c r="AI411" s="8">
        <v>1.9314008580999999E-2</v>
      </c>
      <c r="AJ411" s="8">
        <v>0.14236089490199999</v>
      </c>
      <c r="AK411" s="8">
        <v>0.38615579952500001</v>
      </c>
      <c r="AL411" s="8">
        <v>4.8783641665900004E-6</v>
      </c>
      <c r="AM411" s="8">
        <v>0.21313801474499999</v>
      </c>
      <c r="AN411" s="8">
        <v>1.17521651223</v>
      </c>
      <c r="AO411" s="8">
        <v>1.1744340414000001</v>
      </c>
      <c r="AP411" s="8">
        <v>1.1740577836699999</v>
      </c>
      <c r="AS411" s="7">
        <v>337212</v>
      </c>
      <c r="AT411" s="7" t="s">
        <v>487</v>
      </c>
      <c r="AU411" s="8">
        <v>0.1056797076281016</v>
      </c>
      <c r="AV411" s="8">
        <v>2.4070319488417913E-2</v>
      </c>
      <c r="AW411" s="8">
        <v>0.14174579367195808</v>
      </c>
      <c r="AX411" s="8">
        <v>0.1304988505093613</v>
      </c>
      <c r="AY411" s="8">
        <v>3.8230287974131284E-2</v>
      </c>
      <c r="AZ411" s="8">
        <v>0.15950644607807257</v>
      </c>
      <c r="BA411" s="8">
        <v>0.14486346501886446</v>
      </c>
      <c r="BB411" s="8">
        <v>3.6757355470799676E-2</v>
      </c>
      <c r="BC411" s="8">
        <v>0.16573763753461931</v>
      </c>
      <c r="BD411" s="8">
        <v>0.14092577291125805</v>
      </c>
      <c r="BE411" s="8">
        <v>3.2699419974119202E-2</v>
      </c>
      <c r="BF411" s="8">
        <v>0.24340946739804833</v>
      </c>
      <c r="BG411" s="8">
        <v>0.36747084148346743</v>
      </c>
      <c r="BH411" s="8">
        <v>4.9788413005416123E-6</v>
      </c>
      <c r="BI411" s="8">
        <v>0.20282488499927434</v>
      </c>
      <c r="BJ411" s="8">
        <v>1.2714958207883866</v>
      </c>
      <c r="BK411" s="8">
        <v>1.2798484877872582</v>
      </c>
      <c r="BL411" s="8">
        <v>1.2989713612501608</v>
      </c>
    </row>
    <row r="412" spans="1:64" x14ac:dyDescent="0.3">
      <c r="A412" s="7">
        <v>337214</v>
      </c>
      <c r="B412" s="7" t="s">
        <v>488</v>
      </c>
      <c r="C412" s="8">
        <f t="shared" si="108"/>
        <v>2.4133724902191935E-2</v>
      </c>
      <c r="D412" s="8">
        <f t="shared" si="109"/>
        <v>6.4263017000838717E-3</v>
      </c>
      <c r="E412" s="8">
        <f t="shared" si="110"/>
        <v>3.5173019134541933E-2</v>
      </c>
      <c r="F412" s="8">
        <f t="shared" si="111"/>
        <v>5.1498449555437101E-2</v>
      </c>
      <c r="G412" s="8">
        <f t="shared" si="112"/>
        <v>1.6456844638661289E-2</v>
      </c>
      <c r="H412" s="8">
        <f t="shared" si="113"/>
        <v>6.2752476622532263E-2</v>
      </c>
      <c r="I412" s="8">
        <f t="shared" si="114"/>
        <v>3.5447801747370965E-2</v>
      </c>
      <c r="J412" s="8">
        <f t="shared" si="115"/>
        <v>1.0469482732093548E-2</v>
      </c>
      <c r="K412" s="8">
        <f t="shared" si="116"/>
        <v>4.5433451538467749E-2</v>
      </c>
      <c r="L412" s="8">
        <f t="shared" si="117"/>
        <v>3.3358262895032256E-2</v>
      </c>
      <c r="M412" s="8">
        <f t="shared" si="118"/>
        <v>9.0831227606564518E-3</v>
      </c>
      <c r="N412" s="8">
        <f t="shared" si="119"/>
        <v>5.8547669638693546E-2</v>
      </c>
      <c r="O412" s="8">
        <f t="shared" si="120"/>
        <v>6.8572967963500001E-2</v>
      </c>
      <c r="P412" s="8">
        <f t="shared" si="121"/>
        <v>4.801511417207419E-7</v>
      </c>
      <c r="Q412" s="8">
        <f t="shared" si="122"/>
        <v>3.7292142157741938E-2</v>
      </c>
      <c r="R412" s="8">
        <f t="shared" si="123"/>
        <v>1</v>
      </c>
      <c r="S412" s="8">
        <f t="shared" si="124"/>
        <v>0.30812712565516126</v>
      </c>
      <c r="T412" s="8">
        <f t="shared" si="125"/>
        <v>0.26877009085661291</v>
      </c>
      <c r="W412" s="7" t="s">
        <v>1715</v>
      </c>
      <c r="X412" s="7" t="s">
        <v>488</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1</v>
      </c>
      <c r="AO412" s="8">
        <v>0</v>
      </c>
      <c r="AP412" s="8">
        <v>0</v>
      </c>
      <c r="AS412" s="7">
        <v>337214</v>
      </c>
      <c r="AT412" s="7" t="s">
        <v>488</v>
      </c>
      <c r="AU412" s="8">
        <v>2.4133724902191935E-2</v>
      </c>
      <c r="AV412" s="8">
        <v>6.4263017000838717E-3</v>
      </c>
      <c r="AW412" s="8">
        <v>3.5173019134541933E-2</v>
      </c>
      <c r="AX412" s="8">
        <v>5.1498449555437101E-2</v>
      </c>
      <c r="AY412" s="8">
        <v>1.6456844638661289E-2</v>
      </c>
      <c r="AZ412" s="8">
        <v>6.2752476622532263E-2</v>
      </c>
      <c r="BA412" s="8">
        <v>3.5447801747370965E-2</v>
      </c>
      <c r="BB412" s="8">
        <v>1.0469482732093548E-2</v>
      </c>
      <c r="BC412" s="8">
        <v>4.5433451538467749E-2</v>
      </c>
      <c r="BD412" s="8">
        <v>3.3358262895032256E-2</v>
      </c>
      <c r="BE412" s="8">
        <v>9.0831227606564518E-3</v>
      </c>
      <c r="BF412" s="8">
        <v>5.8547669638693546E-2</v>
      </c>
      <c r="BG412" s="8">
        <v>6.8572967963500001E-2</v>
      </c>
      <c r="BH412" s="8">
        <v>4.801511417207419E-7</v>
      </c>
      <c r="BI412" s="8">
        <v>3.7292142157741938E-2</v>
      </c>
      <c r="BJ412" s="8">
        <v>1.065733045736774</v>
      </c>
      <c r="BK412" s="8">
        <v>0.30812712565516126</v>
      </c>
      <c r="BL412" s="8">
        <v>0.26877009085661291</v>
      </c>
    </row>
    <row r="413" spans="1:64" x14ac:dyDescent="0.3">
      <c r="A413" s="7">
        <v>337215</v>
      </c>
      <c r="B413" s="7" t="s">
        <v>489</v>
      </c>
      <c r="C413" s="8">
        <f t="shared" si="108"/>
        <v>5.5463765345741926E-2</v>
      </c>
      <c r="D413" s="8">
        <f t="shared" si="109"/>
        <v>1.3014354629528392E-2</v>
      </c>
      <c r="E413" s="8">
        <f t="shared" si="110"/>
        <v>8.755862930977093E-2</v>
      </c>
      <c r="F413" s="8">
        <f t="shared" si="111"/>
        <v>3.5519943441109682E-2</v>
      </c>
      <c r="G413" s="8">
        <f t="shared" si="112"/>
        <v>1.2077866693456776E-2</v>
      </c>
      <c r="H413" s="8">
        <f t="shared" si="113"/>
        <v>7.9087450364940345E-2</v>
      </c>
      <c r="I413" s="8">
        <f t="shared" si="114"/>
        <v>4.1605290871867755E-2</v>
      </c>
      <c r="J413" s="8">
        <f t="shared" si="115"/>
        <v>1.1822798363055158E-2</v>
      </c>
      <c r="K413" s="8">
        <f t="shared" si="116"/>
        <v>7.7759087857053225E-2</v>
      </c>
      <c r="L413" s="8">
        <f t="shared" si="117"/>
        <v>6.6286209577574196E-2</v>
      </c>
      <c r="M413" s="8">
        <f t="shared" si="118"/>
        <v>1.6910659919882418E-2</v>
      </c>
      <c r="N413" s="8">
        <f t="shared" si="119"/>
        <v>0.12860270097052742</v>
      </c>
      <c r="O413" s="8">
        <f t="shared" si="120"/>
        <v>0.2609714114166774</v>
      </c>
      <c r="P413" s="8">
        <f t="shared" si="121"/>
        <v>5.1145463691629038E-6</v>
      </c>
      <c r="Q413" s="8">
        <f t="shared" si="122"/>
        <v>0.23009835192290323</v>
      </c>
      <c r="R413" s="8">
        <f t="shared" si="123"/>
        <v>1</v>
      </c>
      <c r="S413" s="8">
        <f t="shared" si="124"/>
        <v>0.75571751856403224</v>
      </c>
      <c r="T413" s="8">
        <f t="shared" si="125"/>
        <v>0.76021943515677437</v>
      </c>
      <c r="W413" s="7" t="s">
        <v>1716</v>
      </c>
      <c r="X413" s="7" t="s">
        <v>489</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1</v>
      </c>
      <c r="AO413" s="8">
        <v>0</v>
      </c>
      <c r="AP413" s="8">
        <v>0</v>
      </c>
      <c r="AS413" s="7">
        <v>337215</v>
      </c>
      <c r="AT413" s="7" t="s">
        <v>489</v>
      </c>
      <c r="AU413" s="8">
        <v>5.5463765345741926E-2</v>
      </c>
      <c r="AV413" s="8">
        <v>1.3014354629528392E-2</v>
      </c>
      <c r="AW413" s="8">
        <v>8.755862930977093E-2</v>
      </c>
      <c r="AX413" s="8">
        <v>3.5519943441109682E-2</v>
      </c>
      <c r="AY413" s="8">
        <v>1.2077866693456776E-2</v>
      </c>
      <c r="AZ413" s="8">
        <v>7.9087450364940345E-2</v>
      </c>
      <c r="BA413" s="8">
        <v>4.1605290871867755E-2</v>
      </c>
      <c r="BB413" s="8">
        <v>1.1822798363055158E-2</v>
      </c>
      <c r="BC413" s="8">
        <v>7.7759087857053225E-2</v>
      </c>
      <c r="BD413" s="8">
        <v>6.6286209577574196E-2</v>
      </c>
      <c r="BE413" s="8">
        <v>1.6910659919882418E-2</v>
      </c>
      <c r="BF413" s="8">
        <v>0.12860270097052742</v>
      </c>
      <c r="BG413" s="8">
        <v>0.2609714114166774</v>
      </c>
      <c r="BH413" s="8">
        <v>5.1145463691629038E-6</v>
      </c>
      <c r="BI413" s="8">
        <v>0.23009835192290323</v>
      </c>
      <c r="BJ413" s="8">
        <v>1.1560367492848385</v>
      </c>
      <c r="BK413" s="8">
        <v>0.75571751856403224</v>
      </c>
      <c r="BL413" s="8">
        <v>0.76021943515677437</v>
      </c>
    </row>
    <row r="414" spans="1:64" x14ac:dyDescent="0.3">
      <c r="A414" s="7">
        <v>337910</v>
      </c>
      <c r="B414" s="7" t="s">
        <v>490</v>
      </c>
      <c r="C414" s="8">
        <f t="shared" si="108"/>
        <v>2.425548911877419E-2</v>
      </c>
      <c r="D414" s="8">
        <f t="shared" si="109"/>
        <v>6.9238757153016143E-3</v>
      </c>
      <c r="E414" s="8">
        <f t="shared" si="110"/>
        <v>2.7287938572725805E-2</v>
      </c>
      <c r="F414" s="8">
        <f t="shared" si="111"/>
        <v>3.5021908442854841E-2</v>
      </c>
      <c r="G414" s="8">
        <f t="shared" si="112"/>
        <v>1.3666936392611292E-2</v>
      </c>
      <c r="H414" s="8">
        <f t="shared" si="113"/>
        <v>3.9983835090480646E-2</v>
      </c>
      <c r="I414" s="8">
        <f t="shared" si="114"/>
        <v>4.056265951756452E-2</v>
      </c>
      <c r="J414" s="8">
        <f t="shared" si="115"/>
        <v>1.3747466958617741E-2</v>
      </c>
      <c r="K414" s="8">
        <f t="shared" si="116"/>
        <v>4.0756368098125807E-2</v>
      </c>
      <c r="L414" s="8">
        <f t="shared" si="117"/>
        <v>3.4496347723451615E-2</v>
      </c>
      <c r="M414" s="8">
        <f t="shared" si="118"/>
        <v>1.0275587917858063E-2</v>
      </c>
      <c r="N414" s="8">
        <f t="shared" si="119"/>
        <v>4.7337657485290327E-2</v>
      </c>
      <c r="O414" s="8">
        <f t="shared" si="120"/>
        <v>5.4252355724999993E-2</v>
      </c>
      <c r="P414" s="8">
        <f t="shared" si="121"/>
        <v>4.0784053760693555E-7</v>
      </c>
      <c r="Q414" s="8">
        <f t="shared" si="122"/>
        <v>2.5847075731645155E-2</v>
      </c>
      <c r="R414" s="8">
        <f t="shared" si="123"/>
        <v>1</v>
      </c>
      <c r="S414" s="8">
        <f t="shared" si="124"/>
        <v>0.23383397024870969</v>
      </c>
      <c r="T414" s="8">
        <f t="shared" si="125"/>
        <v>0.24022778489661289</v>
      </c>
      <c r="W414" s="7" t="s">
        <v>1717</v>
      </c>
      <c r="X414" s="7" t="s">
        <v>490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1</v>
      </c>
      <c r="AO414" s="8">
        <v>0</v>
      </c>
      <c r="AP414" s="8">
        <v>0</v>
      </c>
      <c r="AS414" s="7">
        <v>337910</v>
      </c>
      <c r="AT414" s="7" t="s">
        <v>490</v>
      </c>
      <c r="AU414" s="8">
        <v>2.425548911877419E-2</v>
      </c>
      <c r="AV414" s="8">
        <v>6.9238757153016143E-3</v>
      </c>
      <c r="AW414" s="8">
        <v>2.7287938572725805E-2</v>
      </c>
      <c r="AX414" s="8">
        <v>3.5021908442854841E-2</v>
      </c>
      <c r="AY414" s="8">
        <v>1.3666936392611292E-2</v>
      </c>
      <c r="AZ414" s="8">
        <v>3.9983835090480646E-2</v>
      </c>
      <c r="BA414" s="8">
        <v>4.056265951756452E-2</v>
      </c>
      <c r="BB414" s="8">
        <v>1.3747466958617741E-2</v>
      </c>
      <c r="BC414" s="8">
        <v>4.0756368098125807E-2</v>
      </c>
      <c r="BD414" s="8">
        <v>3.4496347723451615E-2</v>
      </c>
      <c r="BE414" s="8">
        <v>1.0275587917858063E-2</v>
      </c>
      <c r="BF414" s="8">
        <v>4.7337657485290327E-2</v>
      </c>
      <c r="BG414" s="8">
        <v>5.4252355724999993E-2</v>
      </c>
      <c r="BH414" s="8">
        <v>4.0784053760693555E-7</v>
      </c>
      <c r="BI414" s="8">
        <v>2.5847075731645155E-2</v>
      </c>
      <c r="BJ414" s="8">
        <v>1.0584673034067742</v>
      </c>
      <c r="BK414" s="8">
        <v>0.23383397024870969</v>
      </c>
      <c r="BL414" s="8">
        <v>0.24022778489661289</v>
      </c>
    </row>
    <row r="415" spans="1:64" x14ac:dyDescent="0.3">
      <c r="A415" s="7">
        <v>337920</v>
      </c>
      <c r="B415" s="7" t="s">
        <v>491</v>
      </c>
      <c r="C415" s="8">
        <f t="shared" si="108"/>
        <v>5.8477726182809678E-2</v>
      </c>
      <c r="D415" s="8">
        <f t="shared" si="109"/>
        <v>1.5719084894643548E-2</v>
      </c>
      <c r="E415" s="8">
        <f t="shared" si="110"/>
        <v>7.7239214777791942E-2</v>
      </c>
      <c r="F415" s="8">
        <f t="shared" si="111"/>
        <v>6.2789483936530638E-2</v>
      </c>
      <c r="G415" s="8">
        <f t="shared" si="112"/>
        <v>2.2761055483167741E-2</v>
      </c>
      <c r="H415" s="8">
        <f t="shared" si="113"/>
        <v>7.3284231018338697E-2</v>
      </c>
      <c r="I415" s="8">
        <f t="shared" si="114"/>
        <v>9.9073880260629063E-2</v>
      </c>
      <c r="J415" s="8">
        <f t="shared" si="115"/>
        <v>3.1107235872675811E-2</v>
      </c>
      <c r="K415" s="8">
        <f t="shared" si="116"/>
        <v>0.10991578689166775</v>
      </c>
      <c r="L415" s="8">
        <f t="shared" si="117"/>
        <v>8.3776957454822623E-2</v>
      </c>
      <c r="M415" s="8">
        <f t="shared" si="118"/>
        <v>2.3159692108995163E-2</v>
      </c>
      <c r="N415" s="8">
        <f t="shared" si="119"/>
        <v>0.13662828849154843</v>
      </c>
      <c r="O415" s="8">
        <f t="shared" si="120"/>
        <v>0.14991986199717744</v>
      </c>
      <c r="P415" s="8">
        <f t="shared" si="121"/>
        <v>3.0683872244790327E-6</v>
      </c>
      <c r="Q415" s="8">
        <f t="shared" si="122"/>
        <v>7.1847307334274177E-2</v>
      </c>
      <c r="R415" s="8">
        <f t="shared" si="123"/>
        <v>1</v>
      </c>
      <c r="S415" s="8">
        <f t="shared" si="124"/>
        <v>0.56206057688967748</v>
      </c>
      <c r="T415" s="8">
        <f t="shared" si="125"/>
        <v>0.64332270947629022</v>
      </c>
      <c r="W415" s="7" t="s">
        <v>1718</v>
      </c>
      <c r="X415" s="7" t="s">
        <v>491</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1</v>
      </c>
      <c r="AO415" s="8">
        <v>0</v>
      </c>
      <c r="AP415" s="8">
        <v>0</v>
      </c>
      <c r="AS415" s="7">
        <v>337920</v>
      </c>
      <c r="AT415" s="7" t="s">
        <v>491</v>
      </c>
      <c r="AU415" s="8">
        <v>5.8477726182809678E-2</v>
      </c>
      <c r="AV415" s="8">
        <v>1.5719084894643548E-2</v>
      </c>
      <c r="AW415" s="8">
        <v>7.7239214777791942E-2</v>
      </c>
      <c r="AX415" s="8">
        <v>6.2789483936530638E-2</v>
      </c>
      <c r="AY415" s="8">
        <v>2.2761055483167741E-2</v>
      </c>
      <c r="AZ415" s="8">
        <v>7.3284231018338697E-2</v>
      </c>
      <c r="BA415" s="8">
        <v>9.9073880260629063E-2</v>
      </c>
      <c r="BB415" s="8">
        <v>3.1107235872675811E-2</v>
      </c>
      <c r="BC415" s="8">
        <v>0.10991578689166775</v>
      </c>
      <c r="BD415" s="8">
        <v>8.3776957454822623E-2</v>
      </c>
      <c r="BE415" s="8">
        <v>2.3159692108995163E-2</v>
      </c>
      <c r="BF415" s="8">
        <v>0.13662828849154843</v>
      </c>
      <c r="BG415" s="8">
        <v>0.14991986199717744</v>
      </c>
      <c r="BH415" s="8">
        <v>3.0683872244790327E-6</v>
      </c>
      <c r="BI415" s="8">
        <v>7.1847307334274177E-2</v>
      </c>
      <c r="BJ415" s="8">
        <v>1.151436025855</v>
      </c>
      <c r="BK415" s="8">
        <v>0.56206057688967748</v>
      </c>
      <c r="BL415" s="8">
        <v>0.64332270947629022</v>
      </c>
    </row>
    <row r="416" spans="1:64" x14ac:dyDescent="0.3">
      <c r="A416" s="7">
        <v>339112</v>
      </c>
      <c r="B416" s="7" t="s">
        <v>492</v>
      </c>
      <c r="C416" s="8">
        <f t="shared" si="108"/>
        <v>3.3911671572612906E-2</v>
      </c>
      <c r="D416" s="8">
        <f t="shared" si="109"/>
        <v>7.882715063691613E-3</v>
      </c>
      <c r="E416" s="8">
        <f t="shared" si="110"/>
        <v>0.11982168687782263</v>
      </c>
      <c r="F416" s="8">
        <f t="shared" si="111"/>
        <v>5.8541668491014512E-2</v>
      </c>
      <c r="G416" s="8">
        <f t="shared" si="112"/>
        <v>1.6112329628731128E-2</v>
      </c>
      <c r="H416" s="8">
        <f t="shared" si="113"/>
        <v>0.16672121902694517</v>
      </c>
      <c r="I416" s="8">
        <f t="shared" si="114"/>
        <v>3.6493827684093531E-2</v>
      </c>
      <c r="J416" s="8">
        <f t="shared" si="115"/>
        <v>8.5259969464641944E-3</v>
      </c>
      <c r="K416" s="8">
        <f t="shared" si="116"/>
        <v>9.2279262232095163E-2</v>
      </c>
      <c r="L416" s="8">
        <f t="shared" si="117"/>
        <v>3.0476767306848382E-2</v>
      </c>
      <c r="M416" s="8">
        <f t="shared" si="118"/>
        <v>6.8136069260804847E-3</v>
      </c>
      <c r="N416" s="8">
        <f t="shared" si="119"/>
        <v>0.1208434914512742</v>
      </c>
      <c r="O416" s="8">
        <f t="shared" si="120"/>
        <v>0.2948255076177419</v>
      </c>
      <c r="P416" s="8">
        <f t="shared" si="121"/>
        <v>1.7743654699154839E-6</v>
      </c>
      <c r="Q416" s="8">
        <f t="shared" si="122"/>
        <v>0.15014140754154845</v>
      </c>
      <c r="R416" s="8">
        <f t="shared" si="123"/>
        <v>1</v>
      </c>
      <c r="S416" s="8">
        <f t="shared" si="124"/>
        <v>0.69298812037241952</v>
      </c>
      <c r="T416" s="8">
        <f t="shared" si="125"/>
        <v>0.58891199008838702</v>
      </c>
      <c r="W416" s="7" t="s">
        <v>1719</v>
      </c>
      <c r="X416" s="7" t="s">
        <v>492</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1</v>
      </c>
      <c r="AO416" s="8">
        <v>0</v>
      </c>
      <c r="AP416" s="8">
        <v>0</v>
      </c>
      <c r="AS416" s="7">
        <v>339112</v>
      </c>
      <c r="AT416" s="7" t="s">
        <v>492</v>
      </c>
      <c r="AU416" s="8">
        <v>3.3911671572612906E-2</v>
      </c>
      <c r="AV416" s="8">
        <v>7.882715063691613E-3</v>
      </c>
      <c r="AW416" s="8">
        <v>0.11982168687782263</v>
      </c>
      <c r="AX416" s="8">
        <v>5.8541668491014512E-2</v>
      </c>
      <c r="AY416" s="8">
        <v>1.6112329628731128E-2</v>
      </c>
      <c r="AZ416" s="8">
        <v>0.16672121902694517</v>
      </c>
      <c r="BA416" s="8">
        <v>3.6493827684093531E-2</v>
      </c>
      <c r="BB416" s="8">
        <v>8.5259969464641944E-3</v>
      </c>
      <c r="BC416" s="8">
        <v>9.2279262232095163E-2</v>
      </c>
      <c r="BD416" s="8">
        <v>3.0476767306848382E-2</v>
      </c>
      <c r="BE416" s="8">
        <v>6.8136069260804847E-3</v>
      </c>
      <c r="BF416" s="8">
        <v>0.1208434914512742</v>
      </c>
      <c r="BG416" s="8">
        <v>0.2948255076177419</v>
      </c>
      <c r="BH416" s="8">
        <v>1.7743654699154839E-6</v>
      </c>
      <c r="BI416" s="8">
        <v>0.15014140754154845</v>
      </c>
      <c r="BJ416" s="8">
        <v>1.1616160735145162</v>
      </c>
      <c r="BK416" s="8">
        <v>0.69298812037241952</v>
      </c>
      <c r="BL416" s="8">
        <v>0.58891199008838702</v>
      </c>
    </row>
    <row r="417" spans="1:64" x14ac:dyDescent="0.3">
      <c r="A417" s="7">
        <v>339113</v>
      </c>
      <c r="B417" s="7" t="s">
        <v>493</v>
      </c>
      <c r="C417" s="8">
        <f t="shared" si="108"/>
        <v>4.4335419577133876E-2</v>
      </c>
      <c r="D417" s="8">
        <f t="shared" si="109"/>
        <v>9.76087854285629E-3</v>
      </c>
      <c r="E417" s="8">
        <f t="shared" si="110"/>
        <v>0.14050127177843549</v>
      </c>
      <c r="F417" s="8">
        <f t="shared" si="111"/>
        <v>8.0924291269885471E-2</v>
      </c>
      <c r="G417" s="8">
        <f t="shared" si="112"/>
        <v>2.0087991319365967E-2</v>
      </c>
      <c r="H417" s="8">
        <f t="shared" si="113"/>
        <v>0.18933835040162425</v>
      </c>
      <c r="I417" s="8">
        <f t="shared" si="114"/>
        <v>6.4655961219222582E-2</v>
      </c>
      <c r="J417" s="8">
        <f t="shared" si="115"/>
        <v>1.3853185025385972E-2</v>
      </c>
      <c r="K417" s="8">
        <f t="shared" si="116"/>
        <v>0.13394122018231128</v>
      </c>
      <c r="L417" s="8">
        <f t="shared" si="117"/>
        <v>4.2377410683361288E-2</v>
      </c>
      <c r="M417" s="8">
        <f t="shared" si="118"/>
        <v>8.8010107635811304E-3</v>
      </c>
      <c r="N417" s="8">
        <f t="shared" si="119"/>
        <v>0.15122076134549997</v>
      </c>
      <c r="O417" s="8">
        <f t="shared" si="120"/>
        <v>0.33184199900641953</v>
      </c>
      <c r="P417" s="8">
        <f t="shared" si="121"/>
        <v>1.6784664728837099E-6</v>
      </c>
      <c r="Q417" s="8">
        <f t="shared" si="122"/>
        <v>0.13351891725096771</v>
      </c>
      <c r="R417" s="8">
        <f t="shared" si="123"/>
        <v>1</v>
      </c>
      <c r="S417" s="8">
        <f t="shared" si="124"/>
        <v>0.82260869750725807</v>
      </c>
      <c r="T417" s="8">
        <f t="shared" si="125"/>
        <v>0.74470843094370975</v>
      </c>
      <c r="W417" s="7" t="s">
        <v>1720</v>
      </c>
      <c r="X417" s="7" t="s">
        <v>493</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1</v>
      </c>
      <c r="AO417" s="8">
        <v>0</v>
      </c>
      <c r="AP417" s="8">
        <v>0</v>
      </c>
      <c r="AS417" s="7">
        <v>339113</v>
      </c>
      <c r="AT417" s="7" t="s">
        <v>493</v>
      </c>
      <c r="AU417" s="8">
        <v>4.4335419577133876E-2</v>
      </c>
      <c r="AV417" s="8">
        <v>9.76087854285629E-3</v>
      </c>
      <c r="AW417" s="8">
        <v>0.14050127177843549</v>
      </c>
      <c r="AX417" s="8">
        <v>8.0924291269885471E-2</v>
      </c>
      <c r="AY417" s="8">
        <v>2.0087991319365967E-2</v>
      </c>
      <c r="AZ417" s="8">
        <v>0.18933835040162425</v>
      </c>
      <c r="BA417" s="8">
        <v>6.4655961219222582E-2</v>
      </c>
      <c r="BB417" s="8">
        <v>1.3853185025385972E-2</v>
      </c>
      <c r="BC417" s="8">
        <v>0.13394122018231128</v>
      </c>
      <c r="BD417" s="8">
        <v>4.2377410683361288E-2</v>
      </c>
      <c r="BE417" s="8">
        <v>8.8010107635811304E-3</v>
      </c>
      <c r="BF417" s="8">
        <v>0.15122076134549997</v>
      </c>
      <c r="BG417" s="8">
        <v>0.33184199900641953</v>
      </c>
      <c r="BH417" s="8">
        <v>1.6784664728837099E-6</v>
      </c>
      <c r="BI417" s="8">
        <v>0.13351891725096771</v>
      </c>
      <c r="BJ417" s="8">
        <v>1.1945975698985485</v>
      </c>
      <c r="BK417" s="8">
        <v>0.82260869750725807</v>
      </c>
      <c r="BL417" s="8">
        <v>0.74470843094370975</v>
      </c>
    </row>
    <row r="418" spans="1:64" x14ac:dyDescent="0.3">
      <c r="A418" s="7">
        <v>339114</v>
      </c>
      <c r="B418" s="7" t="s">
        <v>494</v>
      </c>
      <c r="C418" s="8">
        <f t="shared" si="108"/>
        <v>2.9688174000351612E-2</v>
      </c>
      <c r="D418" s="8">
        <f t="shared" si="109"/>
        <v>8.0201922866293563E-3</v>
      </c>
      <c r="E418" s="8">
        <f t="shared" si="110"/>
        <v>6.9750577216854848E-2</v>
      </c>
      <c r="F418" s="8">
        <f t="shared" si="111"/>
        <v>3.0996620302333872E-2</v>
      </c>
      <c r="G418" s="8">
        <f t="shared" si="112"/>
        <v>1.0432083674477422E-2</v>
      </c>
      <c r="H418" s="8">
        <f t="shared" si="113"/>
        <v>7.055515668938063E-2</v>
      </c>
      <c r="I418" s="8">
        <f t="shared" si="114"/>
        <v>3.171275716568548E-2</v>
      </c>
      <c r="J418" s="8">
        <f t="shared" si="115"/>
        <v>9.5288881851348407E-3</v>
      </c>
      <c r="K418" s="8">
        <f t="shared" si="116"/>
        <v>6.5279121883048394E-2</v>
      </c>
      <c r="L418" s="8">
        <f t="shared" si="117"/>
        <v>2.9650945445140322E-2</v>
      </c>
      <c r="M418" s="8">
        <f t="shared" si="118"/>
        <v>8.0443503346529031E-3</v>
      </c>
      <c r="N418" s="8">
        <f t="shared" si="119"/>
        <v>8.2826442211774196E-2</v>
      </c>
      <c r="O418" s="8">
        <f t="shared" si="120"/>
        <v>0.14108580597187095</v>
      </c>
      <c r="P418" s="8">
        <f t="shared" si="121"/>
        <v>1.2305193050988709E-6</v>
      </c>
      <c r="Q418" s="8">
        <f t="shared" si="122"/>
        <v>7.3789962360516118E-2</v>
      </c>
      <c r="R418" s="8">
        <f t="shared" si="123"/>
        <v>1</v>
      </c>
      <c r="S418" s="8">
        <f t="shared" si="124"/>
        <v>0.37004837679500002</v>
      </c>
      <c r="T418" s="8">
        <f t="shared" si="125"/>
        <v>0.36458528336290325</v>
      </c>
      <c r="W418" s="7" t="s">
        <v>1721</v>
      </c>
      <c r="X418" s="7" t="s">
        <v>494</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1</v>
      </c>
      <c r="AO418" s="8">
        <v>0</v>
      </c>
      <c r="AP418" s="8">
        <v>0</v>
      </c>
      <c r="AS418" s="7">
        <v>339114</v>
      </c>
      <c r="AT418" s="7" t="s">
        <v>494</v>
      </c>
      <c r="AU418" s="8">
        <v>2.9688174000351612E-2</v>
      </c>
      <c r="AV418" s="8">
        <v>8.0201922866293563E-3</v>
      </c>
      <c r="AW418" s="8">
        <v>6.9750577216854848E-2</v>
      </c>
      <c r="AX418" s="8">
        <v>3.0996620302333872E-2</v>
      </c>
      <c r="AY418" s="8">
        <v>1.0432083674477422E-2</v>
      </c>
      <c r="AZ418" s="8">
        <v>7.055515668938063E-2</v>
      </c>
      <c r="BA418" s="8">
        <v>3.171275716568548E-2</v>
      </c>
      <c r="BB418" s="8">
        <v>9.5288881851348407E-3</v>
      </c>
      <c r="BC418" s="8">
        <v>6.5279121883048394E-2</v>
      </c>
      <c r="BD418" s="8">
        <v>2.9650945445140322E-2</v>
      </c>
      <c r="BE418" s="8">
        <v>8.0443503346529031E-3</v>
      </c>
      <c r="BF418" s="8">
        <v>8.2826442211774196E-2</v>
      </c>
      <c r="BG418" s="8">
        <v>0.14108580597187095</v>
      </c>
      <c r="BH418" s="8">
        <v>1.2305193050988709E-6</v>
      </c>
      <c r="BI418" s="8">
        <v>7.3789962360516118E-2</v>
      </c>
      <c r="BJ418" s="8">
        <v>1.1074589435038709</v>
      </c>
      <c r="BK418" s="8">
        <v>0.37004837679500002</v>
      </c>
      <c r="BL418" s="8">
        <v>0.36458528336290325</v>
      </c>
    </row>
    <row r="419" spans="1:64" x14ac:dyDescent="0.3">
      <c r="A419" s="7">
        <v>339115</v>
      </c>
      <c r="B419" s="7" t="s">
        <v>495</v>
      </c>
      <c r="C419" s="8">
        <f t="shared" si="108"/>
        <v>2.2981423970835486E-2</v>
      </c>
      <c r="D419" s="8">
        <f t="shared" si="109"/>
        <v>7.3000018384846771E-3</v>
      </c>
      <c r="E419" s="8">
        <f t="shared" si="110"/>
        <v>8.3426944922338694E-2</v>
      </c>
      <c r="F419" s="8">
        <f t="shared" si="111"/>
        <v>2.8863618801303222E-2</v>
      </c>
      <c r="G419" s="8">
        <f t="shared" si="112"/>
        <v>1.0872102302888872E-2</v>
      </c>
      <c r="H419" s="8">
        <f t="shared" si="113"/>
        <v>9.3375637772743547E-2</v>
      </c>
      <c r="I419" s="8">
        <f t="shared" si="114"/>
        <v>2.8894912564061286E-2</v>
      </c>
      <c r="J419" s="8">
        <f t="shared" si="115"/>
        <v>9.2330548609422594E-3</v>
      </c>
      <c r="K419" s="8">
        <f t="shared" si="116"/>
        <v>7.7307682749758036E-2</v>
      </c>
      <c r="L419" s="8">
        <f t="shared" si="117"/>
        <v>1.9601843137487099E-2</v>
      </c>
      <c r="M419" s="8">
        <f t="shared" si="118"/>
        <v>5.8268536447303211E-3</v>
      </c>
      <c r="N419" s="8">
        <f t="shared" si="119"/>
        <v>8.2593516623145166E-2</v>
      </c>
      <c r="O419" s="8">
        <f t="shared" si="120"/>
        <v>0.1727828281969033</v>
      </c>
      <c r="P419" s="8">
        <f t="shared" si="121"/>
        <v>1.1502266444853227E-6</v>
      </c>
      <c r="Q419" s="8">
        <f t="shared" si="122"/>
        <v>6.9107062199741956E-2</v>
      </c>
      <c r="R419" s="8">
        <f t="shared" si="123"/>
        <v>1</v>
      </c>
      <c r="S419" s="8">
        <f t="shared" si="124"/>
        <v>0.39117587500580647</v>
      </c>
      <c r="T419" s="8">
        <f t="shared" si="125"/>
        <v>0.37350016630354843</v>
      </c>
      <c r="W419" s="7" t="s">
        <v>1722</v>
      </c>
      <c r="X419" s="7" t="s">
        <v>495</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1</v>
      </c>
      <c r="AO419" s="8">
        <v>0</v>
      </c>
      <c r="AP419" s="8">
        <v>0</v>
      </c>
      <c r="AS419" s="7">
        <v>339115</v>
      </c>
      <c r="AT419" s="7" t="s">
        <v>495</v>
      </c>
      <c r="AU419" s="8">
        <v>2.2981423970835486E-2</v>
      </c>
      <c r="AV419" s="8">
        <v>7.3000018384846771E-3</v>
      </c>
      <c r="AW419" s="8">
        <v>8.3426944922338694E-2</v>
      </c>
      <c r="AX419" s="8">
        <v>2.8863618801303222E-2</v>
      </c>
      <c r="AY419" s="8">
        <v>1.0872102302888872E-2</v>
      </c>
      <c r="AZ419" s="8">
        <v>9.3375637772743547E-2</v>
      </c>
      <c r="BA419" s="8">
        <v>2.8894912564061286E-2</v>
      </c>
      <c r="BB419" s="8">
        <v>9.2330548609422594E-3</v>
      </c>
      <c r="BC419" s="8">
        <v>7.7307682749758036E-2</v>
      </c>
      <c r="BD419" s="8">
        <v>1.9601843137487099E-2</v>
      </c>
      <c r="BE419" s="8">
        <v>5.8268536447303211E-3</v>
      </c>
      <c r="BF419" s="8">
        <v>8.2593516623145166E-2</v>
      </c>
      <c r="BG419" s="8">
        <v>0.1727828281969033</v>
      </c>
      <c r="BH419" s="8">
        <v>1.1502266444853227E-6</v>
      </c>
      <c r="BI419" s="8">
        <v>6.9107062199741956E-2</v>
      </c>
      <c r="BJ419" s="8">
        <v>1.1137083707317739</v>
      </c>
      <c r="BK419" s="8">
        <v>0.39117587500580647</v>
      </c>
      <c r="BL419" s="8">
        <v>0.37350016630354843</v>
      </c>
    </row>
    <row r="420" spans="1:64" x14ac:dyDescent="0.3">
      <c r="A420" s="7">
        <v>339116</v>
      </c>
      <c r="B420" s="7" t="s">
        <v>496</v>
      </c>
      <c r="C420" s="8">
        <f t="shared" si="108"/>
        <v>6.2161756827661292E-2</v>
      </c>
      <c r="D420" s="8">
        <f t="shared" si="109"/>
        <v>1.5685614420054356E-2</v>
      </c>
      <c r="E420" s="8">
        <f t="shared" si="110"/>
        <v>0.11740135933224519</v>
      </c>
      <c r="F420" s="8">
        <f t="shared" si="111"/>
        <v>4.5577607700388711E-2</v>
      </c>
      <c r="G420" s="8">
        <f t="shared" si="112"/>
        <v>1.1910947568698869E-2</v>
      </c>
      <c r="H420" s="8">
        <f t="shared" si="113"/>
        <v>9.1416039402638719E-2</v>
      </c>
      <c r="I420" s="8">
        <f t="shared" si="114"/>
        <v>4.1196337164454831E-2</v>
      </c>
      <c r="J420" s="8">
        <f t="shared" si="115"/>
        <v>9.9873117131132269E-3</v>
      </c>
      <c r="K420" s="8">
        <f t="shared" si="116"/>
        <v>7.247038567525324E-2</v>
      </c>
      <c r="L420" s="8">
        <f t="shared" si="117"/>
        <v>6.0316673710595139E-2</v>
      </c>
      <c r="M420" s="8">
        <f t="shared" si="118"/>
        <v>1.4573240850948065E-2</v>
      </c>
      <c r="N420" s="8">
        <f t="shared" si="119"/>
        <v>0.11930040588681129</v>
      </c>
      <c r="O420" s="8">
        <f t="shared" si="120"/>
        <v>0.34420477851987102</v>
      </c>
      <c r="P420" s="8">
        <f t="shared" si="121"/>
        <v>4.7295349476037092E-6</v>
      </c>
      <c r="Q420" s="8">
        <f t="shared" si="122"/>
        <v>0.31769499109006483</v>
      </c>
      <c r="R420" s="8">
        <f t="shared" si="123"/>
        <v>1</v>
      </c>
      <c r="S420" s="8">
        <f t="shared" si="124"/>
        <v>0.72954975596241955</v>
      </c>
      <c r="T420" s="8">
        <f t="shared" si="125"/>
        <v>0.70429919584306444</v>
      </c>
      <c r="W420" s="7" t="s">
        <v>1723</v>
      </c>
      <c r="X420" s="7" t="s">
        <v>496</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1</v>
      </c>
      <c r="AO420" s="8">
        <v>0</v>
      </c>
      <c r="AP420" s="8">
        <v>0</v>
      </c>
      <c r="AS420" s="7">
        <v>339116</v>
      </c>
      <c r="AT420" s="7" t="s">
        <v>496</v>
      </c>
      <c r="AU420" s="8">
        <v>6.2161756827661292E-2</v>
      </c>
      <c r="AV420" s="8">
        <v>1.5685614420054356E-2</v>
      </c>
      <c r="AW420" s="8">
        <v>0.11740135933224519</v>
      </c>
      <c r="AX420" s="8">
        <v>4.5577607700388711E-2</v>
      </c>
      <c r="AY420" s="8">
        <v>1.1910947568698869E-2</v>
      </c>
      <c r="AZ420" s="8">
        <v>9.1416039402638719E-2</v>
      </c>
      <c r="BA420" s="8">
        <v>4.1196337164454831E-2</v>
      </c>
      <c r="BB420" s="8">
        <v>9.9873117131132269E-3</v>
      </c>
      <c r="BC420" s="8">
        <v>7.247038567525324E-2</v>
      </c>
      <c r="BD420" s="8">
        <v>6.0316673710595139E-2</v>
      </c>
      <c r="BE420" s="8">
        <v>1.4573240850948065E-2</v>
      </c>
      <c r="BF420" s="8">
        <v>0.11930040588681129</v>
      </c>
      <c r="BG420" s="8">
        <v>0.34420477851987102</v>
      </c>
      <c r="BH420" s="8">
        <v>4.7295349476037092E-6</v>
      </c>
      <c r="BI420" s="8">
        <v>0.31769499109006483</v>
      </c>
      <c r="BJ420" s="8">
        <v>1.1952487305801618</v>
      </c>
      <c r="BK420" s="8">
        <v>0.72954975596241955</v>
      </c>
      <c r="BL420" s="8">
        <v>0.70429919584306444</v>
      </c>
    </row>
    <row r="421" spans="1:64" x14ac:dyDescent="0.3">
      <c r="A421" s="7">
        <v>339910</v>
      </c>
      <c r="B421" s="7" t="s">
        <v>497</v>
      </c>
      <c r="C421" s="8">
        <f t="shared" si="108"/>
        <v>6.5973538659700001E-2</v>
      </c>
      <c r="D421" s="8">
        <f t="shared" si="109"/>
        <v>6.8344227759500002E-3</v>
      </c>
      <c r="E421" s="8">
        <f t="shared" si="110"/>
        <v>7.6331207232500004E-2</v>
      </c>
      <c r="F421" s="8">
        <f t="shared" si="111"/>
        <v>4.81706834774E-2</v>
      </c>
      <c r="G421" s="8">
        <f t="shared" si="112"/>
        <v>7.9389644413100004E-3</v>
      </c>
      <c r="H421" s="8">
        <f t="shared" si="113"/>
        <v>5.4501106854000003E-2</v>
      </c>
      <c r="I421" s="8">
        <f t="shared" si="114"/>
        <v>4.9192575144499998E-2</v>
      </c>
      <c r="J421" s="8">
        <f t="shared" si="115"/>
        <v>7.7478846617799997E-3</v>
      </c>
      <c r="K421" s="8">
        <f t="shared" si="116"/>
        <v>4.8215345072800002E-2</v>
      </c>
      <c r="L421" s="8">
        <f t="shared" si="117"/>
        <v>8.1863435004499996E-2</v>
      </c>
      <c r="M421" s="8">
        <f t="shared" si="118"/>
        <v>8.5365359644399997E-3</v>
      </c>
      <c r="N421" s="8">
        <f t="shared" si="119"/>
        <v>0.132784377442</v>
      </c>
      <c r="O421" s="8">
        <f t="shared" si="120"/>
        <v>0.41858268952400002</v>
      </c>
      <c r="P421" s="8">
        <f t="shared" si="121"/>
        <v>5.6829945363800003E-6</v>
      </c>
      <c r="Q421" s="8">
        <f t="shared" si="122"/>
        <v>0.25422141541900001</v>
      </c>
      <c r="R421" s="8">
        <f t="shared" si="123"/>
        <v>1.1491391686700001</v>
      </c>
      <c r="S421" s="8">
        <f t="shared" si="124"/>
        <v>1.1106107547699999</v>
      </c>
      <c r="T421" s="8">
        <f t="shared" si="125"/>
        <v>1.1051558048800001</v>
      </c>
      <c r="W421" s="7" t="s">
        <v>1724</v>
      </c>
      <c r="X421" s="7" t="s">
        <v>497</v>
      </c>
      <c r="Y421" s="8">
        <v>6.5973538659700001E-2</v>
      </c>
      <c r="Z421" s="8">
        <v>6.8344227759500002E-3</v>
      </c>
      <c r="AA421" s="8">
        <v>7.6331207232500004E-2</v>
      </c>
      <c r="AB421" s="8">
        <v>4.81706834774E-2</v>
      </c>
      <c r="AC421" s="8">
        <v>7.9389644413100004E-3</v>
      </c>
      <c r="AD421" s="8">
        <v>5.4501106854000003E-2</v>
      </c>
      <c r="AE421" s="8">
        <v>4.9192575144499998E-2</v>
      </c>
      <c r="AF421" s="8">
        <v>7.7478846617799997E-3</v>
      </c>
      <c r="AG421" s="8">
        <v>4.8215345072800002E-2</v>
      </c>
      <c r="AH421" s="8">
        <v>8.1863435004499996E-2</v>
      </c>
      <c r="AI421" s="8">
        <v>8.5365359644399997E-3</v>
      </c>
      <c r="AJ421" s="8">
        <v>0.132784377442</v>
      </c>
      <c r="AK421" s="8">
        <v>0.41858268952400002</v>
      </c>
      <c r="AL421" s="8">
        <v>5.6829945363800003E-6</v>
      </c>
      <c r="AM421" s="8">
        <v>0.25422141541900001</v>
      </c>
      <c r="AN421" s="8">
        <v>1.1491391686700001</v>
      </c>
      <c r="AO421" s="8">
        <v>1.1106107547699999</v>
      </c>
      <c r="AP421" s="8">
        <v>1.1051558048800001</v>
      </c>
      <c r="AS421" s="7">
        <v>339910</v>
      </c>
      <c r="AT421" s="7" t="s">
        <v>497</v>
      </c>
      <c r="AU421" s="8">
        <v>9.0841490962729005E-2</v>
      </c>
      <c r="AV421" s="8">
        <v>1.9073544750996617E-2</v>
      </c>
      <c r="AW421" s="8">
        <v>0.15026225704450963</v>
      </c>
      <c r="AX421" s="8">
        <v>7.9259117482938721E-2</v>
      </c>
      <c r="AY421" s="8">
        <v>2.4723119212391613E-2</v>
      </c>
      <c r="AZ421" s="8">
        <v>0.14077171429124355</v>
      </c>
      <c r="BA421" s="8">
        <v>9.2796270697169364E-2</v>
      </c>
      <c r="BB421" s="8">
        <v>2.5169051060826453E-2</v>
      </c>
      <c r="BC421" s="8">
        <v>0.15176271752024514</v>
      </c>
      <c r="BD421" s="8">
        <v>0.11555464699046611</v>
      </c>
      <c r="BE421" s="8">
        <v>2.4792094048926776E-2</v>
      </c>
      <c r="BF421" s="8">
        <v>0.23565317199432259</v>
      </c>
      <c r="BG421" s="8">
        <v>0.41858268952400041</v>
      </c>
      <c r="BH421" s="8">
        <v>5.6369524951198388E-6</v>
      </c>
      <c r="BI421" s="8">
        <v>0.25422141541899995</v>
      </c>
      <c r="BJ421" s="8">
        <v>1.2601772927577426</v>
      </c>
      <c r="BK421" s="8">
        <v>1.2447539509864516</v>
      </c>
      <c r="BL421" s="8">
        <v>1.2697280392788708</v>
      </c>
    </row>
    <row r="422" spans="1:64" x14ac:dyDescent="0.3">
      <c r="A422" s="7">
        <v>339920</v>
      </c>
      <c r="B422" s="7" t="s">
        <v>498</v>
      </c>
      <c r="C422" s="8">
        <f t="shared" si="108"/>
        <v>8.9856125277379031E-2</v>
      </c>
      <c r="D422" s="8">
        <f t="shared" si="109"/>
        <v>2.0905362819454848E-2</v>
      </c>
      <c r="E422" s="8">
        <f t="shared" si="110"/>
        <v>0.12748677359759839</v>
      </c>
      <c r="F422" s="8">
        <f t="shared" si="111"/>
        <v>6.9643416140306447E-2</v>
      </c>
      <c r="G422" s="8">
        <f t="shared" si="112"/>
        <v>1.9283322287498062E-2</v>
      </c>
      <c r="H422" s="8">
        <f t="shared" si="113"/>
        <v>8.8290466167335491E-2</v>
      </c>
      <c r="I422" s="8">
        <f t="shared" si="114"/>
        <v>9.8454411572064526E-2</v>
      </c>
      <c r="J422" s="8">
        <f t="shared" si="115"/>
        <v>2.4426106722525799E-2</v>
      </c>
      <c r="K422" s="8">
        <f t="shared" si="116"/>
        <v>0.11999895257040645</v>
      </c>
      <c r="L422" s="8">
        <f t="shared" si="117"/>
        <v>0.11000073456859513</v>
      </c>
      <c r="M422" s="8">
        <f t="shared" si="118"/>
        <v>2.5745022571988709E-2</v>
      </c>
      <c r="N422" s="8">
        <f t="shared" si="119"/>
        <v>0.18246639643593549</v>
      </c>
      <c r="O422" s="8">
        <f t="shared" si="120"/>
        <v>0.3306390086686129</v>
      </c>
      <c r="P422" s="8">
        <f t="shared" si="121"/>
        <v>6.0757327481643565E-6</v>
      </c>
      <c r="Q422" s="8">
        <f t="shared" si="122"/>
        <v>0.22159657752019335</v>
      </c>
      <c r="R422" s="8">
        <f t="shared" si="123"/>
        <v>1</v>
      </c>
      <c r="S422" s="8">
        <f t="shared" si="124"/>
        <v>0.91915268846580656</v>
      </c>
      <c r="T422" s="8">
        <f t="shared" si="125"/>
        <v>0.9848149547361289</v>
      </c>
      <c r="W422" s="7" t="s">
        <v>1725</v>
      </c>
      <c r="X422" s="7" t="s">
        <v>498</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1</v>
      </c>
      <c r="AO422" s="8">
        <v>0</v>
      </c>
      <c r="AP422" s="8">
        <v>0</v>
      </c>
      <c r="AS422" s="7">
        <v>339920</v>
      </c>
      <c r="AT422" s="7" t="s">
        <v>498</v>
      </c>
      <c r="AU422" s="8">
        <v>8.9856125277379031E-2</v>
      </c>
      <c r="AV422" s="8">
        <v>2.0905362819454848E-2</v>
      </c>
      <c r="AW422" s="8">
        <v>0.12748677359759839</v>
      </c>
      <c r="AX422" s="8">
        <v>6.9643416140306447E-2</v>
      </c>
      <c r="AY422" s="8">
        <v>1.9283322287498062E-2</v>
      </c>
      <c r="AZ422" s="8">
        <v>8.8290466167335491E-2</v>
      </c>
      <c r="BA422" s="8">
        <v>9.8454411572064526E-2</v>
      </c>
      <c r="BB422" s="8">
        <v>2.4426106722525799E-2</v>
      </c>
      <c r="BC422" s="8">
        <v>0.11999895257040645</v>
      </c>
      <c r="BD422" s="8">
        <v>0.11000073456859513</v>
      </c>
      <c r="BE422" s="8">
        <v>2.5745022571988709E-2</v>
      </c>
      <c r="BF422" s="8">
        <v>0.18246639643593549</v>
      </c>
      <c r="BG422" s="8">
        <v>0.3306390086686129</v>
      </c>
      <c r="BH422" s="8">
        <v>6.0757327481643565E-6</v>
      </c>
      <c r="BI422" s="8">
        <v>0.22159657752019335</v>
      </c>
      <c r="BJ422" s="8">
        <v>1.2382482616941932</v>
      </c>
      <c r="BK422" s="8">
        <v>0.91915268846580656</v>
      </c>
      <c r="BL422" s="8">
        <v>0.9848149547361289</v>
      </c>
    </row>
    <row r="423" spans="1:64" x14ac:dyDescent="0.3">
      <c r="A423" s="7">
        <v>339930</v>
      </c>
      <c r="B423" s="7" t="s">
        <v>499</v>
      </c>
      <c r="C423" s="8">
        <f t="shared" si="108"/>
        <v>4.4790097825601623E-2</v>
      </c>
      <c r="D423" s="8">
        <f t="shared" si="109"/>
        <v>1.1539151420667417E-2</v>
      </c>
      <c r="E423" s="8">
        <f t="shared" si="110"/>
        <v>0.10535730683210644</v>
      </c>
      <c r="F423" s="8">
        <f t="shared" si="111"/>
        <v>1.6328580588954839E-2</v>
      </c>
      <c r="G423" s="8">
        <f t="shared" si="112"/>
        <v>5.3021665802662921E-3</v>
      </c>
      <c r="H423" s="8">
        <f t="shared" si="113"/>
        <v>4.6447354925566127E-2</v>
      </c>
      <c r="I423" s="8">
        <f t="shared" si="114"/>
        <v>2.6566492007961285E-2</v>
      </c>
      <c r="J423" s="8">
        <f t="shared" si="115"/>
        <v>6.5995988015796776E-3</v>
      </c>
      <c r="K423" s="8">
        <f t="shared" si="116"/>
        <v>5.8565938641546772E-2</v>
      </c>
      <c r="L423" s="8">
        <f t="shared" si="117"/>
        <v>3.8965861693296772E-2</v>
      </c>
      <c r="M423" s="8">
        <f t="shared" si="118"/>
        <v>9.8370844545159694E-3</v>
      </c>
      <c r="N423" s="8">
        <f t="shared" si="119"/>
        <v>9.7876428066661261E-2</v>
      </c>
      <c r="O423" s="8">
        <f t="shared" si="120"/>
        <v>0.3134981323141936</v>
      </c>
      <c r="P423" s="8">
        <f t="shared" si="121"/>
        <v>8.2080032420740321E-6</v>
      </c>
      <c r="Q423" s="8">
        <f t="shared" si="122"/>
        <v>0.29452786253177432</v>
      </c>
      <c r="R423" s="8">
        <f t="shared" si="123"/>
        <v>1</v>
      </c>
      <c r="S423" s="8">
        <f t="shared" si="124"/>
        <v>0.55194906983693559</v>
      </c>
      <c r="T423" s="8">
        <f t="shared" si="125"/>
        <v>0.57560299719338692</v>
      </c>
      <c r="W423" s="7" t="s">
        <v>1726</v>
      </c>
      <c r="X423" s="7" t="s">
        <v>499</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1</v>
      </c>
      <c r="AO423" s="8">
        <v>0</v>
      </c>
      <c r="AP423" s="8">
        <v>0</v>
      </c>
      <c r="AS423" s="7">
        <v>339930</v>
      </c>
      <c r="AT423" s="7" t="s">
        <v>499</v>
      </c>
      <c r="AU423" s="8">
        <v>4.4790097825601623E-2</v>
      </c>
      <c r="AV423" s="8">
        <v>1.1539151420667417E-2</v>
      </c>
      <c r="AW423" s="8">
        <v>0.10535730683210644</v>
      </c>
      <c r="AX423" s="8">
        <v>1.6328580588954839E-2</v>
      </c>
      <c r="AY423" s="8">
        <v>5.3021665802662921E-3</v>
      </c>
      <c r="AZ423" s="8">
        <v>4.6447354925566127E-2</v>
      </c>
      <c r="BA423" s="8">
        <v>2.6566492007961285E-2</v>
      </c>
      <c r="BB423" s="8">
        <v>6.5995988015796776E-3</v>
      </c>
      <c r="BC423" s="8">
        <v>5.8565938641546772E-2</v>
      </c>
      <c r="BD423" s="8">
        <v>3.8965861693296772E-2</v>
      </c>
      <c r="BE423" s="8">
        <v>9.8370844545159694E-3</v>
      </c>
      <c r="BF423" s="8">
        <v>9.7876428066661261E-2</v>
      </c>
      <c r="BG423" s="8">
        <v>0.3134981323141936</v>
      </c>
      <c r="BH423" s="8">
        <v>8.2080032420740321E-6</v>
      </c>
      <c r="BI423" s="8">
        <v>0.29452786253177432</v>
      </c>
      <c r="BJ423" s="8">
        <v>1.1616865560783871</v>
      </c>
      <c r="BK423" s="8">
        <v>0.55194906983693559</v>
      </c>
      <c r="BL423" s="8">
        <v>0.57560299719338692</v>
      </c>
    </row>
    <row r="424" spans="1:64" x14ac:dyDescent="0.3">
      <c r="A424" s="7">
        <v>339940</v>
      </c>
      <c r="B424" s="7" t="s">
        <v>500</v>
      </c>
      <c r="C424" s="8">
        <f t="shared" si="108"/>
        <v>5.7808591322408065E-2</v>
      </c>
      <c r="D424" s="8">
        <f t="shared" si="109"/>
        <v>1.5481849978293551E-2</v>
      </c>
      <c r="E424" s="8">
        <f t="shared" si="110"/>
        <v>8.299833040673224E-2</v>
      </c>
      <c r="F424" s="8">
        <f t="shared" si="111"/>
        <v>3.8743557841011293E-2</v>
      </c>
      <c r="G424" s="8">
        <f t="shared" si="112"/>
        <v>1.4807957026070805E-2</v>
      </c>
      <c r="H424" s="8">
        <f t="shared" si="113"/>
        <v>6.8615905106356442E-2</v>
      </c>
      <c r="I424" s="8">
        <f t="shared" si="114"/>
        <v>5.3955755404316144E-2</v>
      </c>
      <c r="J424" s="8">
        <f t="shared" si="115"/>
        <v>1.5774809273122581E-2</v>
      </c>
      <c r="K424" s="8">
        <f t="shared" si="116"/>
        <v>7.4911029716248384E-2</v>
      </c>
      <c r="L424" s="8">
        <f t="shared" si="117"/>
        <v>6.9545602655777403E-2</v>
      </c>
      <c r="M424" s="8">
        <f t="shared" si="118"/>
        <v>1.867351377309032E-2</v>
      </c>
      <c r="N424" s="8">
        <f t="shared" si="119"/>
        <v>0.11596872695512903</v>
      </c>
      <c r="O424" s="8">
        <f t="shared" si="120"/>
        <v>0.18831146950283861</v>
      </c>
      <c r="P424" s="8">
        <f t="shared" si="121"/>
        <v>5.4374200299137084E-6</v>
      </c>
      <c r="Q424" s="8">
        <f t="shared" si="122"/>
        <v>0.13817854545132263</v>
      </c>
      <c r="R424" s="8">
        <f t="shared" si="123"/>
        <v>1</v>
      </c>
      <c r="S424" s="8">
        <f t="shared" si="124"/>
        <v>0.54152225868306436</v>
      </c>
      <c r="T424" s="8">
        <f t="shared" si="125"/>
        <v>0.56399643310370984</v>
      </c>
      <c r="W424" s="7" t="s">
        <v>1727</v>
      </c>
      <c r="X424" s="7" t="s">
        <v>500</v>
      </c>
      <c r="Y424" s="8">
        <v>0</v>
      </c>
      <c r="Z424" s="8">
        <v>0</v>
      </c>
      <c r="AA424" s="8">
        <v>0</v>
      </c>
      <c r="AB424" s="8">
        <v>0</v>
      </c>
      <c r="AC424" s="8">
        <v>0</v>
      </c>
      <c r="AD424" s="8">
        <v>0</v>
      </c>
      <c r="AE424" s="8">
        <v>0</v>
      </c>
      <c r="AF424" s="8">
        <v>0</v>
      </c>
      <c r="AG424" s="8">
        <v>0</v>
      </c>
      <c r="AH424" s="8">
        <v>0</v>
      </c>
      <c r="AI424" s="8">
        <v>0</v>
      </c>
      <c r="AJ424" s="8">
        <v>0</v>
      </c>
      <c r="AK424" s="8">
        <v>0</v>
      </c>
      <c r="AL424" s="8">
        <v>0</v>
      </c>
      <c r="AM424" s="8">
        <v>0</v>
      </c>
      <c r="AN424" s="8">
        <v>1</v>
      </c>
      <c r="AO424" s="8">
        <v>0</v>
      </c>
      <c r="AP424" s="8">
        <v>0</v>
      </c>
      <c r="AS424" s="7">
        <v>339940</v>
      </c>
      <c r="AT424" s="7" t="s">
        <v>500</v>
      </c>
      <c r="AU424" s="8">
        <v>5.7808591322408065E-2</v>
      </c>
      <c r="AV424" s="8">
        <v>1.5481849978293551E-2</v>
      </c>
      <c r="AW424" s="8">
        <v>8.299833040673224E-2</v>
      </c>
      <c r="AX424" s="8">
        <v>3.8743557841011293E-2</v>
      </c>
      <c r="AY424" s="8">
        <v>1.4807957026070805E-2</v>
      </c>
      <c r="AZ424" s="8">
        <v>6.8615905106356442E-2</v>
      </c>
      <c r="BA424" s="8">
        <v>5.3955755404316144E-2</v>
      </c>
      <c r="BB424" s="8">
        <v>1.5774809273122581E-2</v>
      </c>
      <c r="BC424" s="8">
        <v>7.4911029716248384E-2</v>
      </c>
      <c r="BD424" s="8">
        <v>6.9545602655777403E-2</v>
      </c>
      <c r="BE424" s="8">
        <v>1.867351377309032E-2</v>
      </c>
      <c r="BF424" s="8">
        <v>0.11596872695512903</v>
      </c>
      <c r="BG424" s="8">
        <v>0.18831146950283861</v>
      </c>
      <c r="BH424" s="8">
        <v>5.4374200299137084E-6</v>
      </c>
      <c r="BI424" s="8">
        <v>0.13817854545132263</v>
      </c>
      <c r="BJ424" s="8">
        <v>1.1562887717077419</v>
      </c>
      <c r="BK424" s="8">
        <v>0.54152225868306436</v>
      </c>
      <c r="BL424" s="8">
        <v>0.56399643310370984</v>
      </c>
    </row>
    <row r="425" spans="1:64" x14ac:dyDescent="0.3">
      <c r="A425" s="7">
        <v>339950</v>
      </c>
      <c r="B425" s="7" t="s">
        <v>501</v>
      </c>
      <c r="C425" s="8">
        <f t="shared" si="108"/>
        <v>5.1717836902700001E-2</v>
      </c>
      <c r="D425" s="8">
        <f t="shared" si="109"/>
        <v>7.08283815807E-3</v>
      </c>
      <c r="E425" s="8">
        <f t="shared" si="110"/>
        <v>4.9596236308699998E-2</v>
      </c>
      <c r="F425" s="8">
        <f t="shared" si="111"/>
        <v>4.3399282804099999E-2</v>
      </c>
      <c r="G425" s="8">
        <f t="shared" si="112"/>
        <v>7.2649637183900004E-3</v>
      </c>
      <c r="H425" s="8">
        <f t="shared" si="113"/>
        <v>4.9413908584500003E-2</v>
      </c>
      <c r="I425" s="8">
        <f t="shared" si="114"/>
        <v>3.7333999689099999E-2</v>
      </c>
      <c r="J425" s="8">
        <f t="shared" si="115"/>
        <v>5.0046080955400002E-3</v>
      </c>
      <c r="K425" s="8">
        <f t="shared" si="116"/>
        <v>3.1722824329399997E-2</v>
      </c>
      <c r="L425" s="8">
        <f t="shared" si="117"/>
        <v>5.4903282595999997E-2</v>
      </c>
      <c r="M425" s="8">
        <f t="shared" si="118"/>
        <v>7.7845405378900003E-3</v>
      </c>
      <c r="N425" s="8">
        <f t="shared" si="119"/>
        <v>6.7164988192399994E-2</v>
      </c>
      <c r="O425" s="8">
        <f t="shared" si="120"/>
        <v>0.47070063813399998</v>
      </c>
      <c r="P425" s="8">
        <f t="shared" si="121"/>
        <v>7.1524907756899996E-6</v>
      </c>
      <c r="Q425" s="8">
        <f t="shared" si="122"/>
        <v>0.423792226163</v>
      </c>
      <c r="R425" s="8">
        <f t="shared" si="123"/>
        <v>1.1083969113700001</v>
      </c>
      <c r="S425" s="8">
        <f t="shared" si="124"/>
        <v>1.1000781551100001</v>
      </c>
      <c r="T425" s="8">
        <f t="shared" si="125"/>
        <v>1.0740614321099999</v>
      </c>
      <c r="W425" s="7" t="s">
        <v>1728</v>
      </c>
      <c r="X425" s="7" t="s">
        <v>501</v>
      </c>
      <c r="Y425" s="8">
        <v>5.1717836902700001E-2</v>
      </c>
      <c r="Z425" s="8">
        <v>7.08283815807E-3</v>
      </c>
      <c r="AA425" s="8">
        <v>4.9596236308699998E-2</v>
      </c>
      <c r="AB425" s="8">
        <v>4.3399282804099999E-2</v>
      </c>
      <c r="AC425" s="8">
        <v>7.2649637183900004E-3</v>
      </c>
      <c r="AD425" s="8">
        <v>4.9413908584500003E-2</v>
      </c>
      <c r="AE425" s="8">
        <v>3.7333999689099999E-2</v>
      </c>
      <c r="AF425" s="8">
        <v>5.0046080955400002E-3</v>
      </c>
      <c r="AG425" s="8">
        <v>3.1722824329399997E-2</v>
      </c>
      <c r="AH425" s="8">
        <v>5.4903282595999997E-2</v>
      </c>
      <c r="AI425" s="8">
        <v>7.7845405378900003E-3</v>
      </c>
      <c r="AJ425" s="8">
        <v>6.7164988192399994E-2</v>
      </c>
      <c r="AK425" s="8">
        <v>0.47070063813399998</v>
      </c>
      <c r="AL425" s="8">
        <v>7.1524907756899996E-6</v>
      </c>
      <c r="AM425" s="8">
        <v>0.423792226163</v>
      </c>
      <c r="AN425" s="8">
        <v>1.1083969113700001</v>
      </c>
      <c r="AO425" s="8">
        <v>1.1000781551100001</v>
      </c>
      <c r="AP425" s="8">
        <v>1.0740614321099999</v>
      </c>
      <c r="AS425" s="7">
        <v>339950</v>
      </c>
      <c r="AT425" s="7" t="s">
        <v>501</v>
      </c>
      <c r="AU425" s="8">
        <v>8.3137637680901599E-2</v>
      </c>
      <c r="AV425" s="8">
        <v>1.8468049552549361E-2</v>
      </c>
      <c r="AW425" s="8">
        <v>0.13206218625174032</v>
      </c>
      <c r="AX425" s="8">
        <v>5.2366135473799973E-2</v>
      </c>
      <c r="AY425" s="8">
        <v>1.5651100822479034E-2</v>
      </c>
      <c r="AZ425" s="8">
        <v>0.10420447324344517</v>
      </c>
      <c r="BA425" s="8">
        <v>6.2329282708009671E-2</v>
      </c>
      <c r="BB425" s="8">
        <v>1.469140804688936E-2</v>
      </c>
      <c r="BC425" s="8">
        <v>0.10302953222492416</v>
      </c>
      <c r="BD425" s="8">
        <v>9.285700739227902E-2</v>
      </c>
      <c r="BE425" s="8">
        <v>2.1521723826250647E-2</v>
      </c>
      <c r="BF425" s="8">
        <v>0.16915547768943873</v>
      </c>
      <c r="BG425" s="8">
        <v>0.47070063813400059</v>
      </c>
      <c r="BH425" s="8">
        <v>9.2318830441262905E-6</v>
      </c>
      <c r="BI425" s="8">
        <v>0.42379222616299933</v>
      </c>
      <c r="BJ425" s="8">
        <v>1.2336678734849997</v>
      </c>
      <c r="BK425" s="8">
        <v>1.1722217095399998</v>
      </c>
      <c r="BL425" s="8">
        <v>1.1800502229798386</v>
      </c>
    </row>
    <row r="426" spans="1:64" x14ac:dyDescent="0.3">
      <c r="A426" s="7">
        <v>339991</v>
      </c>
      <c r="B426" s="7" t="s">
        <v>502</v>
      </c>
      <c r="C426" s="8">
        <f t="shared" si="108"/>
        <v>4.0352108807116122E-2</v>
      </c>
      <c r="D426" s="8">
        <f t="shared" si="109"/>
        <v>1.0779112238332257E-2</v>
      </c>
      <c r="E426" s="8">
        <f t="shared" si="110"/>
        <v>6.0919064885545167E-2</v>
      </c>
      <c r="F426" s="8">
        <f t="shared" si="111"/>
        <v>4.417446472425484E-2</v>
      </c>
      <c r="G426" s="8">
        <f t="shared" si="112"/>
        <v>1.365327409503871E-2</v>
      </c>
      <c r="H426" s="8">
        <f t="shared" si="113"/>
        <v>6.5970030767030646E-2</v>
      </c>
      <c r="I426" s="8">
        <f t="shared" si="114"/>
        <v>4.0965302243049999E-2</v>
      </c>
      <c r="J426" s="8">
        <f t="shared" si="115"/>
        <v>1.1406520529759675E-2</v>
      </c>
      <c r="K426" s="8">
        <f t="shared" si="116"/>
        <v>5.4121173206261287E-2</v>
      </c>
      <c r="L426" s="8">
        <f t="shared" si="117"/>
        <v>4.5813632684377416E-2</v>
      </c>
      <c r="M426" s="8">
        <f t="shared" si="118"/>
        <v>1.2329167107554837E-2</v>
      </c>
      <c r="N426" s="8">
        <f t="shared" si="119"/>
        <v>7.9359813505596774E-2</v>
      </c>
      <c r="O426" s="8">
        <f t="shared" si="120"/>
        <v>0.14012265180658071</v>
      </c>
      <c r="P426" s="8">
        <f t="shared" si="121"/>
        <v>1.4131387257243549E-6</v>
      </c>
      <c r="Q426" s="8">
        <f t="shared" si="122"/>
        <v>9.5113456198548399E-2</v>
      </c>
      <c r="R426" s="8">
        <f t="shared" si="123"/>
        <v>1</v>
      </c>
      <c r="S426" s="8">
        <f t="shared" si="124"/>
        <v>0.41412035023145161</v>
      </c>
      <c r="T426" s="8">
        <f t="shared" si="125"/>
        <v>0.39681557662451605</v>
      </c>
      <c r="W426" s="7" t="s">
        <v>1729</v>
      </c>
      <c r="X426" s="7" t="s">
        <v>502</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1</v>
      </c>
      <c r="AO426" s="8">
        <v>0</v>
      </c>
      <c r="AP426" s="8">
        <v>0</v>
      </c>
      <c r="AS426" s="7">
        <v>339991</v>
      </c>
      <c r="AT426" s="7" t="s">
        <v>502</v>
      </c>
      <c r="AU426" s="8">
        <v>4.0352108807116122E-2</v>
      </c>
      <c r="AV426" s="8">
        <v>1.0779112238332257E-2</v>
      </c>
      <c r="AW426" s="8">
        <v>6.0919064885545167E-2</v>
      </c>
      <c r="AX426" s="8">
        <v>4.417446472425484E-2</v>
      </c>
      <c r="AY426" s="8">
        <v>1.365327409503871E-2</v>
      </c>
      <c r="AZ426" s="8">
        <v>6.5970030767030646E-2</v>
      </c>
      <c r="BA426" s="8">
        <v>4.0965302243049999E-2</v>
      </c>
      <c r="BB426" s="8">
        <v>1.1406520529759675E-2</v>
      </c>
      <c r="BC426" s="8">
        <v>5.4121173206261287E-2</v>
      </c>
      <c r="BD426" s="8">
        <v>4.5813632684377416E-2</v>
      </c>
      <c r="BE426" s="8">
        <v>1.2329167107554837E-2</v>
      </c>
      <c r="BF426" s="8">
        <v>7.9359813505596774E-2</v>
      </c>
      <c r="BG426" s="8">
        <v>0.14012265180658071</v>
      </c>
      <c r="BH426" s="8">
        <v>1.4131387257243549E-6</v>
      </c>
      <c r="BI426" s="8">
        <v>9.5113456198548399E-2</v>
      </c>
      <c r="BJ426" s="8">
        <v>1.1120502859308066</v>
      </c>
      <c r="BK426" s="8">
        <v>0.41412035023145161</v>
      </c>
      <c r="BL426" s="8">
        <v>0.39681557662451605</v>
      </c>
    </row>
    <row r="427" spans="1:64" x14ac:dyDescent="0.3">
      <c r="A427" s="7">
        <v>339992</v>
      </c>
      <c r="B427" s="7" t="s">
        <v>503</v>
      </c>
      <c r="C427" s="8">
        <f t="shared" si="108"/>
        <v>7.4946983079791946E-2</v>
      </c>
      <c r="D427" s="8">
        <f t="shared" si="109"/>
        <v>1.8283642933517107E-2</v>
      </c>
      <c r="E427" s="8">
        <f t="shared" si="110"/>
        <v>0.11398497327082097</v>
      </c>
      <c r="F427" s="8">
        <f t="shared" si="111"/>
        <v>5.1848009211508068E-2</v>
      </c>
      <c r="G427" s="8">
        <f t="shared" si="112"/>
        <v>1.5296362702081451E-2</v>
      </c>
      <c r="H427" s="8">
        <f t="shared" si="113"/>
        <v>7.4874328523245187E-2</v>
      </c>
      <c r="I427" s="8">
        <f t="shared" si="114"/>
        <v>7.4630981342725805E-2</v>
      </c>
      <c r="J427" s="8">
        <f t="shared" si="115"/>
        <v>1.8874460844999202E-2</v>
      </c>
      <c r="K427" s="8">
        <f t="shared" si="116"/>
        <v>9.7442485872777415E-2</v>
      </c>
      <c r="L427" s="8">
        <f t="shared" si="117"/>
        <v>8.757275970497258E-2</v>
      </c>
      <c r="M427" s="8">
        <f t="shared" si="118"/>
        <v>2.1272148825342414E-2</v>
      </c>
      <c r="N427" s="8">
        <f t="shared" si="119"/>
        <v>0.15337736244957256</v>
      </c>
      <c r="O427" s="8">
        <f t="shared" si="120"/>
        <v>0.2896629225078387</v>
      </c>
      <c r="P427" s="8">
        <f t="shared" si="121"/>
        <v>5.9003284496745146E-6</v>
      </c>
      <c r="Q427" s="8">
        <f t="shared" si="122"/>
        <v>0.20494030505561273</v>
      </c>
      <c r="R427" s="8">
        <f t="shared" si="123"/>
        <v>1</v>
      </c>
      <c r="S427" s="8">
        <f t="shared" si="124"/>
        <v>0.75492192624387089</v>
      </c>
      <c r="T427" s="8">
        <f t="shared" si="125"/>
        <v>0.80385115386693551</v>
      </c>
      <c r="W427" s="7" t="s">
        <v>1730</v>
      </c>
      <c r="X427" s="7" t="s">
        <v>503</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1</v>
      </c>
      <c r="AO427" s="8">
        <v>0</v>
      </c>
      <c r="AP427" s="8">
        <v>0</v>
      </c>
      <c r="AS427" s="7">
        <v>339992</v>
      </c>
      <c r="AT427" s="7" t="s">
        <v>503</v>
      </c>
      <c r="AU427" s="8">
        <v>7.4946983079791946E-2</v>
      </c>
      <c r="AV427" s="8">
        <v>1.8283642933517107E-2</v>
      </c>
      <c r="AW427" s="8">
        <v>0.11398497327082097</v>
      </c>
      <c r="AX427" s="8">
        <v>5.1848009211508068E-2</v>
      </c>
      <c r="AY427" s="8">
        <v>1.5296362702081451E-2</v>
      </c>
      <c r="AZ427" s="8">
        <v>7.4874328523245187E-2</v>
      </c>
      <c r="BA427" s="8">
        <v>7.4630981342725805E-2</v>
      </c>
      <c r="BB427" s="8">
        <v>1.8874460844999202E-2</v>
      </c>
      <c r="BC427" s="8">
        <v>9.7442485872777415E-2</v>
      </c>
      <c r="BD427" s="8">
        <v>8.757275970497258E-2</v>
      </c>
      <c r="BE427" s="8">
        <v>2.1272148825342414E-2</v>
      </c>
      <c r="BF427" s="8">
        <v>0.15337736244957256</v>
      </c>
      <c r="BG427" s="8">
        <v>0.2896629225078387</v>
      </c>
      <c r="BH427" s="8">
        <v>5.9003284496745146E-6</v>
      </c>
      <c r="BI427" s="8">
        <v>0.20494030505561273</v>
      </c>
      <c r="BJ427" s="8">
        <v>1.2072155992845164</v>
      </c>
      <c r="BK427" s="8">
        <v>0.75492192624387089</v>
      </c>
      <c r="BL427" s="8">
        <v>0.80385115386693551</v>
      </c>
    </row>
    <row r="428" spans="1:64" x14ac:dyDescent="0.3">
      <c r="A428" s="7">
        <v>339993</v>
      </c>
      <c r="B428" s="7" t="s">
        <v>504</v>
      </c>
      <c r="C428" s="8">
        <f t="shared" si="108"/>
        <v>3.1050456921738707E-2</v>
      </c>
      <c r="D428" s="8">
        <f t="shared" si="109"/>
        <v>8.9433180416201609E-3</v>
      </c>
      <c r="E428" s="8">
        <f t="shared" si="110"/>
        <v>4.8017505758591934E-2</v>
      </c>
      <c r="F428" s="8">
        <f t="shared" si="111"/>
        <v>2.3155071282830651E-2</v>
      </c>
      <c r="G428" s="8">
        <f t="shared" si="112"/>
        <v>7.6197801436567745E-3</v>
      </c>
      <c r="H428" s="8">
        <f t="shared" si="113"/>
        <v>3.4346852912025806E-2</v>
      </c>
      <c r="I428" s="8">
        <f t="shared" si="114"/>
        <v>3.2138783101893546E-2</v>
      </c>
      <c r="J428" s="8">
        <f t="shared" si="115"/>
        <v>9.6028316948435499E-3</v>
      </c>
      <c r="K428" s="8">
        <f t="shared" si="116"/>
        <v>4.3358207614254844E-2</v>
      </c>
      <c r="L428" s="8">
        <f t="shared" si="117"/>
        <v>3.7671042194911297E-2</v>
      </c>
      <c r="M428" s="8">
        <f t="shared" si="118"/>
        <v>1.08336137158E-2</v>
      </c>
      <c r="N428" s="8">
        <f t="shared" si="119"/>
        <v>6.5388954406435482E-2</v>
      </c>
      <c r="O428" s="8">
        <f t="shared" si="120"/>
        <v>9.6239812116709691E-2</v>
      </c>
      <c r="P428" s="8">
        <f t="shared" si="121"/>
        <v>1.6505916988022582E-6</v>
      </c>
      <c r="Q428" s="8">
        <f t="shared" si="122"/>
        <v>6.8757917771064506E-2</v>
      </c>
      <c r="R428" s="8">
        <f t="shared" si="123"/>
        <v>1</v>
      </c>
      <c r="S428" s="8">
        <f t="shared" si="124"/>
        <v>0.27479912369338716</v>
      </c>
      <c r="T428" s="8">
        <f t="shared" si="125"/>
        <v>0.2947772417659677</v>
      </c>
      <c r="W428" s="7" t="s">
        <v>1731</v>
      </c>
      <c r="X428" s="7" t="s">
        <v>504</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1</v>
      </c>
      <c r="AO428" s="8">
        <v>0</v>
      </c>
      <c r="AP428" s="8">
        <v>0</v>
      </c>
      <c r="AS428" s="7">
        <v>339993</v>
      </c>
      <c r="AT428" s="7" t="s">
        <v>504</v>
      </c>
      <c r="AU428" s="8">
        <v>3.1050456921738707E-2</v>
      </c>
      <c r="AV428" s="8">
        <v>8.9433180416201609E-3</v>
      </c>
      <c r="AW428" s="8">
        <v>4.8017505758591934E-2</v>
      </c>
      <c r="AX428" s="8">
        <v>2.3155071282830651E-2</v>
      </c>
      <c r="AY428" s="8">
        <v>7.6197801436567745E-3</v>
      </c>
      <c r="AZ428" s="8">
        <v>3.4346852912025806E-2</v>
      </c>
      <c r="BA428" s="8">
        <v>3.2138783101893546E-2</v>
      </c>
      <c r="BB428" s="8">
        <v>9.6028316948435499E-3</v>
      </c>
      <c r="BC428" s="8">
        <v>4.3358207614254844E-2</v>
      </c>
      <c r="BD428" s="8">
        <v>3.7671042194911297E-2</v>
      </c>
      <c r="BE428" s="8">
        <v>1.08336137158E-2</v>
      </c>
      <c r="BF428" s="8">
        <v>6.5388954406435482E-2</v>
      </c>
      <c r="BG428" s="8">
        <v>9.6239812116709691E-2</v>
      </c>
      <c r="BH428" s="8">
        <v>1.6505916988022582E-6</v>
      </c>
      <c r="BI428" s="8">
        <v>6.8757917771064506E-2</v>
      </c>
      <c r="BJ428" s="8">
        <v>1.0880112807219355</v>
      </c>
      <c r="BK428" s="8">
        <v>0.27479912369338716</v>
      </c>
      <c r="BL428" s="8">
        <v>0.2947772417659677</v>
      </c>
    </row>
    <row r="429" spans="1:64" x14ac:dyDescent="0.3">
      <c r="A429" s="7">
        <v>339994</v>
      </c>
      <c r="B429" s="7" t="s">
        <v>505</v>
      </c>
      <c r="C429" s="8">
        <f t="shared" si="108"/>
        <v>3.50883321473629E-2</v>
      </c>
      <c r="D429" s="8">
        <f t="shared" si="109"/>
        <v>9.5162259492532261E-3</v>
      </c>
      <c r="E429" s="8">
        <f t="shared" si="110"/>
        <v>5.4984605340787099E-2</v>
      </c>
      <c r="F429" s="8">
        <f t="shared" si="111"/>
        <v>2.8780560455972579E-2</v>
      </c>
      <c r="G429" s="8">
        <f t="shared" si="112"/>
        <v>8.9658287053016126E-3</v>
      </c>
      <c r="H429" s="8">
        <f t="shared" si="113"/>
        <v>4.306486282956451E-2</v>
      </c>
      <c r="I429" s="8">
        <f t="shared" si="114"/>
        <v>3.5712173569635478E-2</v>
      </c>
      <c r="J429" s="8">
        <f t="shared" si="115"/>
        <v>1.0112172847935485E-2</v>
      </c>
      <c r="K429" s="8">
        <f t="shared" si="116"/>
        <v>4.8789787392995158E-2</v>
      </c>
      <c r="L429" s="8">
        <f t="shared" si="117"/>
        <v>4.1794807832204836E-2</v>
      </c>
      <c r="M429" s="8">
        <f t="shared" si="118"/>
        <v>1.1309988425567742E-2</v>
      </c>
      <c r="N429" s="8">
        <f t="shared" si="119"/>
        <v>7.3655306861774197E-2</v>
      </c>
      <c r="O429" s="8">
        <f t="shared" si="120"/>
        <v>0.12120549204154842</v>
      </c>
      <c r="P429" s="8">
        <f t="shared" si="121"/>
        <v>1.7708454197262905E-6</v>
      </c>
      <c r="Q429" s="8">
        <f t="shared" si="122"/>
        <v>8.5503527999225809E-2</v>
      </c>
      <c r="R429" s="8">
        <f t="shared" si="123"/>
        <v>1</v>
      </c>
      <c r="S429" s="8">
        <f t="shared" si="124"/>
        <v>0.33887576812000003</v>
      </c>
      <c r="T429" s="8">
        <f t="shared" si="125"/>
        <v>0.35267864993983866</v>
      </c>
      <c r="W429" s="7" t="s">
        <v>1732</v>
      </c>
      <c r="X429" s="7" t="s">
        <v>505</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1</v>
      </c>
      <c r="AO429" s="8">
        <v>0</v>
      </c>
      <c r="AP429" s="8">
        <v>0</v>
      </c>
      <c r="AS429" s="7">
        <v>339994</v>
      </c>
      <c r="AT429" s="7" t="s">
        <v>505</v>
      </c>
      <c r="AU429" s="8">
        <v>3.50883321473629E-2</v>
      </c>
      <c r="AV429" s="8">
        <v>9.5162259492532261E-3</v>
      </c>
      <c r="AW429" s="8">
        <v>5.4984605340787099E-2</v>
      </c>
      <c r="AX429" s="8">
        <v>2.8780560455972579E-2</v>
      </c>
      <c r="AY429" s="8">
        <v>8.9658287053016126E-3</v>
      </c>
      <c r="AZ429" s="8">
        <v>4.306486282956451E-2</v>
      </c>
      <c r="BA429" s="8">
        <v>3.5712173569635478E-2</v>
      </c>
      <c r="BB429" s="8">
        <v>1.0112172847935485E-2</v>
      </c>
      <c r="BC429" s="8">
        <v>4.8789787392995158E-2</v>
      </c>
      <c r="BD429" s="8">
        <v>4.1794807832204836E-2</v>
      </c>
      <c r="BE429" s="8">
        <v>1.1309988425567742E-2</v>
      </c>
      <c r="BF429" s="8">
        <v>7.3655306861774197E-2</v>
      </c>
      <c r="BG429" s="8">
        <v>0.12120549204154842</v>
      </c>
      <c r="BH429" s="8">
        <v>1.7708454197262905E-6</v>
      </c>
      <c r="BI429" s="8">
        <v>8.5503527999225809E-2</v>
      </c>
      <c r="BJ429" s="8">
        <v>1.0995891634375805</v>
      </c>
      <c r="BK429" s="8">
        <v>0.33887576812000003</v>
      </c>
      <c r="BL429" s="8">
        <v>0.35267864993983866</v>
      </c>
    </row>
    <row r="430" spans="1:64" x14ac:dyDescent="0.3">
      <c r="A430" s="7">
        <v>339995</v>
      </c>
      <c r="B430" s="7" t="s">
        <v>506</v>
      </c>
      <c r="C430" s="8">
        <f t="shared" si="108"/>
        <v>6.5473870695806451E-3</v>
      </c>
      <c r="D430" s="8">
        <f t="shared" si="109"/>
        <v>1.5136293086758065E-3</v>
      </c>
      <c r="E430" s="8">
        <f t="shared" si="110"/>
        <v>9.4746727295967753E-3</v>
      </c>
      <c r="F430" s="8">
        <f t="shared" si="111"/>
        <v>4.5530022928241933E-3</v>
      </c>
      <c r="G430" s="8">
        <f t="shared" si="112"/>
        <v>1.3684141251903224E-3</v>
      </c>
      <c r="H430" s="8">
        <f t="shared" si="113"/>
        <v>5.7794095542322574E-3</v>
      </c>
      <c r="I430" s="8">
        <f t="shared" si="114"/>
        <v>6.386043544564516E-3</v>
      </c>
      <c r="J430" s="8">
        <f t="shared" si="115"/>
        <v>1.5757124636774195E-3</v>
      </c>
      <c r="K430" s="8">
        <f t="shared" si="116"/>
        <v>8.2203734672096768E-3</v>
      </c>
      <c r="L430" s="8">
        <f t="shared" si="117"/>
        <v>8.2867100278064508E-3</v>
      </c>
      <c r="M430" s="8">
        <f t="shared" si="118"/>
        <v>1.9185980520725807E-3</v>
      </c>
      <c r="N430" s="8">
        <f t="shared" si="119"/>
        <v>1.3799730252499998E-2</v>
      </c>
      <c r="O430" s="8">
        <f t="shared" si="120"/>
        <v>2.098975268051613E-2</v>
      </c>
      <c r="P430" s="8">
        <f t="shared" si="121"/>
        <v>4.7537740243032255E-7</v>
      </c>
      <c r="Q430" s="8">
        <f t="shared" si="122"/>
        <v>1.5855105830274191E-2</v>
      </c>
      <c r="R430" s="8">
        <f t="shared" si="123"/>
        <v>1</v>
      </c>
      <c r="S430" s="8">
        <f t="shared" si="124"/>
        <v>6.0087922746451618E-2</v>
      </c>
      <c r="T430" s="8">
        <f t="shared" si="125"/>
        <v>6.4569226249677411E-2</v>
      </c>
      <c r="W430" s="7" t="s">
        <v>1733</v>
      </c>
      <c r="X430" s="7" t="s">
        <v>506</v>
      </c>
      <c r="Y430" s="8">
        <v>0</v>
      </c>
      <c r="Z430" s="8">
        <v>0</v>
      </c>
      <c r="AA430" s="8">
        <v>0</v>
      </c>
      <c r="AB430" s="8">
        <v>0</v>
      </c>
      <c r="AC430" s="8">
        <v>0</v>
      </c>
      <c r="AD430" s="8">
        <v>0</v>
      </c>
      <c r="AE430" s="8">
        <v>0</v>
      </c>
      <c r="AF430" s="8">
        <v>0</v>
      </c>
      <c r="AG430" s="8">
        <v>0</v>
      </c>
      <c r="AH430" s="8">
        <v>0</v>
      </c>
      <c r="AI430" s="8">
        <v>0</v>
      </c>
      <c r="AJ430" s="8">
        <v>0</v>
      </c>
      <c r="AK430" s="8">
        <v>0</v>
      </c>
      <c r="AL430" s="8">
        <v>0</v>
      </c>
      <c r="AM430" s="8">
        <v>0</v>
      </c>
      <c r="AN430" s="8">
        <v>1</v>
      </c>
      <c r="AO430" s="8">
        <v>0</v>
      </c>
      <c r="AP430" s="8">
        <v>0</v>
      </c>
      <c r="AS430" s="7">
        <v>339995</v>
      </c>
      <c r="AT430" s="7" t="s">
        <v>506</v>
      </c>
      <c r="AU430" s="8">
        <v>6.5473870695806451E-3</v>
      </c>
      <c r="AV430" s="8">
        <v>1.5136293086758065E-3</v>
      </c>
      <c r="AW430" s="8">
        <v>9.4746727295967753E-3</v>
      </c>
      <c r="AX430" s="8">
        <v>4.5530022928241933E-3</v>
      </c>
      <c r="AY430" s="8">
        <v>1.3684141251903224E-3</v>
      </c>
      <c r="AZ430" s="8">
        <v>5.7794095542322574E-3</v>
      </c>
      <c r="BA430" s="8">
        <v>6.386043544564516E-3</v>
      </c>
      <c r="BB430" s="8">
        <v>1.5757124636774195E-3</v>
      </c>
      <c r="BC430" s="8">
        <v>8.2203734672096768E-3</v>
      </c>
      <c r="BD430" s="8">
        <v>8.2867100278064508E-3</v>
      </c>
      <c r="BE430" s="8">
        <v>1.9185980520725807E-3</v>
      </c>
      <c r="BF430" s="8">
        <v>1.3799730252499998E-2</v>
      </c>
      <c r="BG430" s="8">
        <v>2.098975268051613E-2</v>
      </c>
      <c r="BH430" s="8">
        <v>4.7537740243032255E-7</v>
      </c>
      <c r="BI430" s="8">
        <v>1.5855105830274191E-2</v>
      </c>
      <c r="BJ430" s="8">
        <v>1.0175356891079033</v>
      </c>
      <c r="BK430" s="8">
        <v>6.0087922746451618E-2</v>
      </c>
      <c r="BL430" s="8">
        <v>6.4569226249677411E-2</v>
      </c>
    </row>
    <row r="431" spans="1:64" x14ac:dyDescent="0.3">
      <c r="A431" s="7">
        <v>339999</v>
      </c>
      <c r="B431" s="7" t="s">
        <v>507</v>
      </c>
      <c r="C431" s="8">
        <f t="shared" si="108"/>
        <v>7.3547528392000003E-2</v>
      </c>
      <c r="D431" s="8">
        <f t="shared" si="109"/>
        <v>1.0783070190000001E-2</v>
      </c>
      <c r="E431" s="8">
        <f t="shared" si="110"/>
        <v>7.9288890762499994E-2</v>
      </c>
      <c r="F431" s="8">
        <f t="shared" si="111"/>
        <v>6.4541779062200003E-2</v>
      </c>
      <c r="G431" s="8">
        <f t="shared" si="112"/>
        <v>1.0802514187700001E-2</v>
      </c>
      <c r="H431" s="8">
        <f t="shared" si="113"/>
        <v>5.1470400555199997E-2</v>
      </c>
      <c r="I431" s="8">
        <f t="shared" si="114"/>
        <v>6.6770089196600005E-2</v>
      </c>
      <c r="J431" s="8">
        <f t="shared" si="115"/>
        <v>1.0191498311E-2</v>
      </c>
      <c r="K431" s="8">
        <f t="shared" si="116"/>
        <v>4.4616211162E-2</v>
      </c>
      <c r="L431" s="8">
        <f t="shared" si="117"/>
        <v>7.92446595143E-2</v>
      </c>
      <c r="M431" s="8">
        <f t="shared" si="118"/>
        <v>1.16279196213E-2</v>
      </c>
      <c r="N431" s="8">
        <f t="shared" si="119"/>
        <v>0.115921064011</v>
      </c>
      <c r="O431" s="8">
        <f t="shared" si="120"/>
        <v>0.48495407958800002</v>
      </c>
      <c r="P431" s="8">
        <f t="shared" si="121"/>
        <v>7.2239443627499996E-6</v>
      </c>
      <c r="Q431" s="8">
        <f t="shared" si="122"/>
        <v>0.32680940423100002</v>
      </c>
      <c r="R431" s="8">
        <f t="shared" si="123"/>
        <v>1.16361948934</v>
      </c>
      <c r="S431" s="8">
        <f t="shared" si="124"/>
        <v>1.1268146938100001</v>
      </c>
      <c r="T431" s="8">
        <f t="shared" si="125"/>
        <v>1.12157779867</v>
      </c>
      <c r="W431" s="7" t="s">
        <v>1734</v>
      </c>
      <c r="X431" s="7" t="s">
        <v>507</v>
      </c>
      <c r="Y431" s="8">
        <v>7.3547528392000003E-2</v>
      </c>
      <c r="Z431" s="8">
        <v>1.0783070190000001E-2</v>
      </c>
      <c r="AA431" s="8">
        <v>7.9288890762499994E-2</v>
      </c>
      <c r="AB431" s="8">
        <v>6.4541779062200003E-2</v>
      </c>
      <c r="AC431" s="8">
        <v>1.0802514187700001E-2</v>
      </c>
      <c r="AD431" s="8">
        <v>5.1470400555199997E-2</v>
      </c>
      <c r="AE431" s="8">
        <v>6.6770089196600005E-2</v>
      </c>
      <c r="AF431" s="8">
        <v>1.0191498311E-2</v>
      </c>
      <c r="AG431" s="8">
        <v>4.4616211162E-2</v>
      </c>
      <c r="AH431" s="8">
        <v>7.92446595143E-2</v>
      </c>
      <c r="AI431" s="8">
        <v>1.16279196213E-2</v>
      </c>
      <c r="AJ431" s="8">
        <v>0.115921064011</v>
      </c>
      <c r="AK431" s="8">
        <v>0.48495407958800002</v>
      </c>
      <c r="AL431" s="8">
        <v>7.2239443627499996E-6</v>
      </c>
      <c r="AM431" s="8">
        <v>0.32680940423100002</v>
      </c>
      <c r="AN431" s="8">
        <v>1.16361948934</v>
      </c>
      <c r="AO431" s="8">
        <v>1.1268146938100001</v>
      </c>
      <c r="AP431" s="8">
        <v>1.12157779867</v>
      </c>
      <c r="AS431" s="7">
        <v>339999</v>
      </c>
      <c r="AT431" s="7" t="s">
        <v>507</v>
      </c>
      <c r="AU431" s="8">
        <v>0.10586613510594677</v>
      </c>
      <c r="AV431" s="8">
        <v>2.352199328374065E-2</v>
      </c>
      <c r="AW431" s="8">
        <v>0.16382916848111129</v>
      </c>
      <c r="AX431" s="8">
        <v>0.10512891577821935</v>
      </c>
      <c r="AY431" s="8">
        <v>2.8902913094632575E-2</v>
      </c>
      <c r="AZ431" s="8">
        <v>0.14779228629605157</v>
      </c>
      <c r="BA431" s="8">
        <v>0.10599759519599512</v>
      </c>
      <c r="BB431" s="8">
        <v>2.4583059821536288E-2</v>
      </c>
      <c r="BC431" s="8">
        <v>0.13694115959111611</v>
      </c>
      <c r="BD431" s="8">
        <v>0.11995482188745163</v>
      </c>
      <c r="BE431" s="8">
        <v>2.6546188999560478E-2</v>
      </c>
      <c r="BF431" s="8">
        <v>0.21758224268314513</v>
      </c>
      <c r="BG431" s="8">
        <v>0.48495407958800024</v>
      </c>
      <c r="BH431" s="8">
        <v>7.0737836009514498E-6</v>
      </c>
      <c r="BI431" s="8">
        <v>0.3268094042309998</v>
      </c>
      <c r="BJ431" s="8">
        <v>1.2932172968703224</v>
      </c>
      <c r="BK431" s="8">
        <v>1.2818241151691936</v>
      </c>
      <c r="BL431" s="8">
        <v>1.2675218146080647</v>
      </c>
    </row>
    <row r="432" spans="1:64" x14ac:dyDescent="0.3">
      <c r="A432" s="7">
        <v>423110</v>
      </c>
      <c r="B432" s="7" t="s">
        <v>508</v>
      </c>
      <c r="C432" s="8">
        <f t="shared" si="108"/>
        <v>0.10090896498599999</v>
      </c>
      <c r="D432" s="8">
        <f t="shared" si="109"/>
        <v>1.27225233956E-2</v>
      </c>
      <c r="E432" s="8">
        <f t="shared" si="110"/>
        <v>0.111522626121</v>
      </c>
      <c r="F432" s="8">
        <f t="shared" si="111"/>
        <v>0.21743330678299999</v>
      </c>
      <c r="G432" s="8">
        <f t="shared" si="112"/>
        <v>2.75360034967E-2</v>
      </c>
      <c r="H432" s="8">
        <f t="shared" si="113"/>
        <v>8.3377871890300007E-2</v>
      </c>
      <c r="I432" s="8">
        <f t="shared" si="114"/>
        <v>0.19603265017300001</v>
      </c>
      <c r="J432" s="8">
        <f t="shared" si="115"/>
        <v>2.5505823909000001E-2</v>
      </c>
      <c r="K432" s="8">
        <f t="shared" si="116"/>
        <v>8.7105345191399994E-2</v>
      </c>
      <c r="L432" s="8">
        <f t="shared" si="117"/>
        <v>0.107488270383</v>
      </c>
      <c r="M432" s="8">
        <f t="shared" si="118"/>
        <v>1.34923865479E-2</v>
      </c>
      <c r="N432" s="8">
        <f t="shared" si="119"/>
        <v>0.163069083536</v>
      </c>
      <c r="O432" s="8">
        <f t="shared" si="120"/>
        <v>0.51485528004900005</v>
      </c>
      <c r="P432" s="8">
        <f t="shared" si="121"/>
        <v>3.62539199985E-6</v>
      </c>
      <c r="Q432" s="8">
        <f t="shared" si="122"/>
        <v>0.157936467538</v>
      </c>
      <c r="R432" s="8">
        <f t="shared" si="123"/>
        <v>1.2251541145</v>
      </c>
      <c r="S432" s="8">
        <f t="shared" si="124"/>
        <v>1.3283471821699999</v>
      </c>
      <c r="T432" s="8">
        <f t="shared" si="125"/>
        <v>1.3086438192700001</v>
      </c>
      <c r="W432" s="7" t="s">
        <v>1735</v>
      </c>
      <c r="X432" s="7" t="s">
        <v>508</v>
      </c>
      <c r="Y432" s="8">
        <v>0.10090896498599999</v>
      </c>
      <c r="Z432" s="8">
        <v>1.27225233956E-2</v>
      </c>
      <c r="AA432" s="8">
        <v>0.111522626121</v>
      </c>
      <c r="AB432" s="8">
        <v>0.21743330678299999</v>
      </c>
      <c r="AC432" s="8">
        <v>2.75360034967E-2</v>
      </c>
      <c r="AD432" s="8">
        <v>8.3377871890300007E-2</v>
      </c>
      <c r="AE432" s="8">
        <v>0.19603265017300001</v>
      </c>
      <c r="AF432" s="8">
        <v>2.5505823909000001E-2</v>
      </c>
      <c r="AG432" s="8">
        <v>8.7105345191399994E-2</v>
      </c>
      <c r="AH432" s="8">
        <v>0.107488270383</v>
      </c>
      <c r="AI432" s="8">
        <v>1.34923865479E-2</v>
      </c>
      <c r="AJ432" s="8">
        <v>0.163069083536</v>
      </c>
      <c r="AK432" s="8">
        <v>0.51485528004900005</v>
      </c>
      <c r="AL432" s="8">
        <v>3.62539199985E-6</v>
      </c>
      <c r="AM432" s="8">
        <v>0.157936467538</v>
      </c>
      <c r="AN432" s="8">
        <v>1.2251541145</v>
      </c>
      <c r="AO432" s="8">
        <v>1.3283471821699999</v>
      </c>
      <c r="AP432" s="8">
        <v>1.3086438192700001</v>
      </c>
      <c r="AS432" s="7">
        <v>423110</v>
      </c>
      <c r="AT432" s="7" t="s">
        <v>508</v>
      </c>
      <c r="AU432" s="8">
        <v>0.13938123578196776</v>
      </c>
      <c r="AV432" s="8">
        <v>3.4840354118295162E-2</v>
      </c>
      <c r="AW432" s="8">
        <v>0.1878930203043872</v>
      </c>
      <c r="AX432" s="8">
        <v>0.4124023719605307</v>
      </c>
      <c r="AY432" s="8">
        <v>0.10477779502839597</v>
      </c>
      <c r="AZ432" s="8">
        <v>0.3267401549170515</v>
      </c>
      <c r="BA432" s="8">
        <v>0.30120259468738708</v>
      </c>
      <c r="BB432" s="8">
        <v>7.6191729299514496E-2</v>
      </c>
      <c r="BC432" s="8">
        <v>0.28963489657347419</v>
      </c>
      <c r="BD432" s="8">
        <v>0.15203184857972582</v>
      </c>
      <c r="BE432" s="8">
        <v>3.7420388553527431E-2</v>
      </c>
      <c r="BF432" s="8">
        <v>0.23845709951706454</v>
      </c>
      <c r="BG432" s="8">
        <v>0.39859763616696814</v>
      </c>
      <c r="BH432" s="8">
        <v>2.6795429820930963E-6</v>
      </c>
      <c r="BI432" s="8">
        <v>0.12227339422296767</v>
      </c>
      <c r="BJ432" s="8">
        <v>1.3621146102051613</v>
      </c>
      <c r="BK432" s="8">
        <v>1.618113870293387</v>
      </c>
      <c r="BL432" s="8">
        <v>1.4412227689477424</v>
      </c>
    </row>
    <row r="433" spans="1:64" x14ac:dyDescent="0.3">
      <c r="A433" s="7">
        <v>423120</v>
      </c>
      <c r="B433" s="7" t="s">
        <v>509</v>
      </c>
      <c r="C433" s="8">
        <f t="shared" si="108"/>
        <v>0.10088688456</v>
      </c>
      <c r="D433" s="8">
        <f t="shared" si="109"/>
        <v>1.27229075682E-2</v>
      </c>
      <c r="E433" s="8">
        <f t="shared" si="110"/>
        <v>0.111663395619</v>
      </c>
      <c r="F433" s="8">
        <f t="shared" si="111"/>
        <v>0.19446250422899999</v>
      </c>
      <c r="G433" s="8">
        <f t="shared" si="112"/>
        <v>2.4629506421200001E-2</v>
      </c>
      <c r="H433" s="8">
        <f t="shared" si="113"/>
        <v>7.4648932840599994E-2</v>
      </c>
      <c r="I433" s="8">
        <f t="shared" si="114"/>
        <v>0.19588489394200001</v>
      </c>
      <c r="J433" s="8">
        <f t="shared" si="115"/>
        <v>2.5492905545E-2</v>
      </c>
      <c r="K433" s="8">
        <f t="shared" si="116"/>
        <v>8.7023048258900004E-2</v>
      </c>
      <c r="L433" s="8">
        <f t="shared" si="117"/>
        <v>0.10743416277200001</v>
      </c>
      <c r="M433" s="8">
        <f t="shared" si="118"/>
        <v>1.34900295217E-2</v>
      </c>
      <c r="N433" s="8">
        <f t="shared" si="119"/>
        <v>0.16330128265400001</v>
      </c>
      <c r="O433" s="8">
        <f t="shared" si="120"/>
        <v>0.51494424691999996</v>
      </c>
      <c r="P433" s="8">
        <f t="shared" si="121"/>
        <v>4.0531608748000003E-6</v>
      </c>
      <c r="Q433" s="8">
        <f t="shared" si="122"/>
        <v>0.15801921601499999</v>
      </c>
      <c r="R433" s="8">
        <f t="shared" si="123"/>
        <v>1.22527318775</v>
      </c>
      <c r="S433" s="8">
        <f t="shared" si="124"/>
        <v>1.29374094349</v>
      </c>
      <c r="T433" s="8">
        <f t="shared" si="125"/>
        <v>1.30840084775</v>
      </c>
      <c r="W433" s="7" t="s">
        <v>1736</v>
      </c>
      <c r="X433" s="7" t="s">
        <v>509</v>
      </c>
      <c r="Y433" s="8">
        <v>0.10088688456</v>
      </c>
      <c r="Z433" s="8">
        <v>1.27229075682E-2</v>
      </c>
      <c r="AA433" s="8">
        <v>0.111663395619</v>
      </c>
      <c r="AB433" s="8">
        <v>0.19446250422899999</v>
      </c>
      <c r="AC433" s="8">
        <v>2.4629506421200001E-2</v>
      </c>
      <c r="AD433" s="8">
        <v>7.4648932840599994E-2</v>
      </c>
      <c r="AE433" s="8">
        <v>0.19588489394200001</v>
      </c>
      <c r="AF433" s="8">
        <v>2.5492905545E-2</v>
      </c>
      <c r="AG433" s="8">
        <v>8.7023048258900004E-2</v>
      </c>
      <c r="AH433" s="8">
        <v>0.10743416277200001</v>
      </c>
      <c r="AI433" s="8">
        <v>1.34900295217E-2</v>
      </c>
      <c r="AJ433" s="8">
        <v>0.16330128265400001</v>
      </c>
      <c r="AK433" s="8">
        <v>0.51494424691999996</v>
      </c>
      <c r="AL433" s="8">
        <v>4.0531608748000003E-6</v>
      </c>
      <c r="AM433" s="8">
        <v>0.15801921601499999</v>
      </c>
      <c r="AN433" s="8">
        <v>1.22527318775</v>
      </c>
      <c r="AO433" s="8">
        <v>1.29374094349</v>
      </c>
      <c r="AP433" s="8">
        <v>1.30840084775</v>
      </c>
      <c r="AS433" s="7">
        <v>423120</v>
      </c>
      <c r="AT433" s="7" t="s">
        <v>509</v>
      </c>
      <c r="AU433" s="8">
        <v>0.14716542442811284</v>
      </c>
      <c r="AV433" s="8">
        <v>3.6454894970598381E-2</v>
      </c>
      <c r="AW433" s="8">
        <v>0.19852028893258061</v>
      </c>
      <c r="AX433" s="8">
        <v>0.35661344423250002</v>
      </c>
      <c r="AY433" s="8">
        <v>8.9740024729495174E-2</v>
      </c>
      <c r="AZ433" s="8">
        <v>0.28700486333138542</v>
      </c>
      <c r="BA433" s="8">
        <v>0.3184841478748387</v>
      </c>
      <c r="BB433" s="8">
        <v>7.9642348020030659E-2</v>
      </c>
      <c r="BC433" s="8">
        <v>0.3063051419579178</v>
      </c>
      <c r="BD433" s="8">
        <v>0.16083046599325812</v>
      </c>
      <c r="BE433" s="8">
        <v>3.9230478797214516E-2</v>
      </c>
      <c r="BF433" s="8">
        <v>0.25204471567054842</v>
      </c>
      <c r="BG433" s="8">
        <v>0.42358317085354824</v>
      </c>
      <c r="BH433" s="8">
        <v>2.4892310588024189E-6</v>
      </c>
      <c r="BI433" s="8">
        <v>0.1299835486575</v>
      </c>
      <c r="BJ433" s="8">
        <v>1.3821406083308068</v>
      </c>
      <c r="BK433" s="8">
        <v>1.5559389774549994</v>
      </c>
      <c r="BL433" s="8">
        <v>1.5270122830146773</v>
      </c>
    </row>
    <row r="434" spans="1:64" x14ac:dyDescent="0.3">
      <c r="A434" s="7">
        <v>423130</v>
      </c>
      <c r="B434" s="7" t="s">
        <v>510</v>
      </c>
      <c r="C434" s="8">
        <f t="shared" si="108"/>
        <v>9.1354786646532252E-2</v>
      </c>
      <c r="D434" s="8">
        <f t="shared" si="109"/>
        <v>2.5998148558324188E-2</v>
      </c>
      <c r="E434" s="8">
        <f t="shared" si="110"/>
        <v>0.12374830607269353</v>
      </c>
      <c r="F434" s="8">
        <f t="shared" si="111"/>
        <v>0.21283632049579032</v>
      </c>
      <c r="G434" s="8">
        <f t="shared" si="112"/>
        <v>6.031483466647581E-2</v>
      </c>
      <c r="H434" s="8">
        <f t="shared" si="113"/>
        <v>0.18401035426748388</v>
      </c>
      <c r="I434" s="8">
        <f t="shared" si="114"/>
        <v>0.2016201380226936</v>
      </c>
      <c r="J434" s="8">
        <f t="shared" si="115"/>
        <v>5.7544752590338727E-2</v>
      </c>
      <c r="K434" s="8">
        <f t="shared" si="116"/>
        <v>0.20186608825588709</v>
      </c>
      <c r="L434" s="8">
        <f t="shared" si="117"/>
        <v>0.10072880668283872</v>
      </c>
      <c r="M434" s="8">
        <f t="shared" si="118"/>
        <v>2.8206175202724188E-2</v>
      </c>
      <c r="N434" s="8">
        <f t="shared" si="119"/>
        <v>0.15556525807932253</v>
      </c>
      <c r="O434" s="8">
        <f t="shared" si="120"/>
        <v>0.22333249735591934</v>
      </c>
      <c r="P434" s="8">
        <f t="shared" si="121"/>
        <v>1.3082770163111293E-6</v>
      </c>
      <c r="Q434" s="8">
        <f t="shared" si="122"/>
        <v>6.8780968267790316E-2</v>
      </c>
      <c r="R434" s="8">
        <f t="shared" si="123"/>
        <v>1</v>
      </c>
      <c r="S434" s="8">
        <f t="shared" si="124"/>
        <v>0.8926453803979032</v>
      </c>
      <c r="T434" s="8">
        <f t="shared" si="125"/>
        <v>0.89651484983677421</v>
      </c>
      <c r="W434" s="7" t="s">
        <v>1737</v>
      </c>
      <c r="X434" s="7" t="s">
        <v>510</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1</v>
      </c>
      <c r="AO434" s="8">
        <v>0</v>
      </c>
      <c r="AP434" s="8">
        <v>0</v>
      </c>
      <c r="AS434" s="7">
        <v>423130</v>
      </c>
      <c r="AT434" s="7" t="s">
        <v>510</v>
      </c>
      <c r="AU434" s="8">
        <v>9.1354786646532252E-2</v>
      </c>
      <c r="AV434" s="8">
        <v>2.5998148558324188E-2</v>
      </c>
      <c r="AW434" s="8">
        <v>0.12374830607269353</v>
      </c>
      <c r="AX434" s="8">
        <v>0.21283632049579032</v>
      </c>
      <c r="AY434" s="8">
        <v>6.031483466647581E-2</v>
      </c>
      <c r="AZ434" s="8">
        <v>0.18401035426748388</v>
      </c>
      <c r="BA434" s="8">
        <v>0.2016201380226936</v>
      </c>
      <c r="BB434" s="8">
        <v>5.7544752590338727E-2</v>
      </c>
      <c r="BC434" s="8">
        <v>0.20186608825588709</v>
      </c>
      <c r="BD434" s="8">
        <v>0.10072880668283872</v>
      </c>
      <c r="BE434" s="8">
        <v>2.8206175202724188E-2</v>
      </c>
      <c r="BF434" s="8">
        <v>0.15556525807932253</v>
      </c>
      <c r="BG434" s="8">
        <v>0.22333249735591934</v>
      </c>
      <c r="BH434" s="8">
        <v>1.3082770163111293E-6</v>
      </c>
      <c r="BI434" s="8">
        <v>6.8780968267790316E-2</v>
      </c>
      <c r="BJ434" s="8">
        <v>1.2411012412774196</v>
      </c>
      <c r="BK434" s="8">
        <v>0.8926453803979032</v>
      </c>
      <c r="BL434" s="8">
        <v>0.89651484983677421</v>
      </c>
    </row>
    <row r="435" spans="1:64" x14ac:dyDescent="0.3">
      <c r="A435" s="7">
        <v>423140</v>
      </c>
      <c r="B435" s="7" t="s">
        <v>511</v>
      </c>
      <c r="C435" s="8">
        <f t="shared" si="108"/>
        <v>0.11695976750948388</v>
      </c>
      <c r="D435" s="8">
        <f t="shared" si="109"/>
        <v>3.0794838366316132E-2</v>
      </c>
      <c r="E435" s="8">
        <f t="shared" si="110"/>
        <v>0.15761567176722582</v>
      </c>
      <c r="F435" s="8">
        <f t="shared" si="111"/>
        <v>0.26864035437172579</v>
      </c>
      <c r="G435" s="8">
        <f t="shared" si="112"/>
        <v>7.0532082080600009E-2</v>
      </c>
      <c r="H435" s="8">
        <f t="shared" si="113"/>
        <v>0.21727503026940484</v>
      </c>
      <c r="I435" s="8">
        <f t="shared" si="114"/>
        <v>0.25421377195853229</v>
      </c>
      <c r="J435" s="8">
        <f t="shared" si="115"/>
        <v>6.7567262128200009E-2</v>
      </c>
      <c r="K435" s="8">
        <f t="shared" si="116"/>
        <v>0.24779449378574198</v>
      </c>
      <c r="L435" s="8">
        <f t="shared" si="117"/>
        <v>0.12865014726475804</v>
      </c>
      <c r="M435" s="8">
        <f t="shared" si="118"/>
        <v>3.3342426462377422E-2</v>
      </c>
      <c r="N435" s="8">
        <f t="shared" si="119"/>
        <v>0.20005601752377422</v>
      </c>
      <c r="O435" s="8">
        <f t="shared" si="120"/>
        <v>0.31324735092061295</v>
      </c>
      <c r="P435" s="8">
        <f t="shared" si="121"/>
        <v>2.0093708358040481E-6</v>
      </c>
      <c r="Q435" s="8">
        <f t="shared" si="122"/>
        <v>9.7075745576677377E-2</v>
      </c>
      <c r="R435" s="8">
        <f t="shared" si="123"/>
        <v>1</v>
      </c>
      <c r="S435" s="8">
        <f t="shared" si="124"/>
        <v>1.1693506925275805</v>
      </c>
      <c r="T435" s="8">
        <f t="shared" si="125"/>
        <v>1.1824787536790322</v>
      </c>
      <c r="W435" s="7" t="s">
        <v>1738</v>
      </c>
      <c r="X435" s="7" t="s">
        <v>511</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1</v>
      </c>
      <c r="AO435" s="8">
        <v>0</v>
      </c>
      <c r="AP435" s="8">
        <v>0</v>
      </c>
      <c r="AS435" s="7">
        <v>423140</v>
      </c>
      <c r="AT435" s="7" t="s">
        <v>511</v>
      </c>
      <c r="AU435" s="8">
        <v>0.11695976750948388</v>
      </c>
      <c r="AV435" s="8">
        <v>3.0794838366316132E-2</v>
      </c>
      <c r="AW435" s="8">
        <v>0.15761567176722582</v>
      </c>
      <c r="AX435" s="8">
        <v>0.26864035437172579</v>
      </c>
      <c r="AY435" s="8">
        <v>7.0532082080600009E-2</v>
      </c>
      <c r="AZ435" s="8">
        <v>0.21727503026940484</v>
      </c>
      <c r="BA435" s="8">
        <v>0.25421377195853229</v>
      </c>
      <c r="BB435" s="8">
        <v>6.7567262128200009E-2</v>
      </c>
      <c r="BC435" s="8">
        <v>0.24779449378574198</v>
      </c>
      <c r="BD435" s="8">
        <v>0.12865014726475804</v>
      </c>
      <c r="BE435" s="8">
        <v>3.3342426462377422E-2</v>
      </c>
      <c r="BF435" s="8">
        <v>0.20005601752377422</v>
      </c>
      <c r="BG435" s="8">
        <v>0.31324735092061295</v>
      </c>
      <c r="BH435" s="8">
        <v>2.0093708358040481E-6</v>
      </c>
      <c r="BI435" s="8">
        <v>9.7075745576677377E-2</v>
      </c>
      <c r="BJ435" s="8">
        <v>1.3053702776427418</v>
      </c>
      <c r="BK435" s="8">
        <v>1.1693506925275805</v>
      </c>
      <c r="BL435" s="8">
        <v>1.1824787536790322</v>
      </c>
    </row>
    <row r="436" spans="1:64" x14ac:dyDescent="0.3">
      <c r="A436" s="7">
        <v>423210</v>
      </c>
      <c r="B436" s="7" t="s">
        <v>512</v>
      </c>
      <c r="C436" s="8">
        <f t="shared" si="108"/>
        <v>0.11602052781191935</v>
      </c>
      <c r="D436" s="8">
        <f t="shared" si="109"/>
        <v>3.132728153088709E-2</v>
      </c>
      <c r="E436" s="8">
        <f t="shared" si="110"/>
        <v>0.15573757333401611</v>
      </c>
      <c r="F436" s="8">
        <f t="shared" si="111"/>
        <v>0.22767758692136128</v>
      </c>
      <c r="G436" s="8">
        <f t="shared" si="112"/>
        <v>5.5490439706252413E-2</v>
      </c>
      <c r="H436" s="8">
        <f t="shared" si="113"/>
        <v>0.18917243116576776</v>
      </c>
      <c r="I436" s="8">
        <f t="shared" si="114"/>
        <v>0.16696843735267744</v>
      </c>
      <c r="J436" s="8">
        <f t="shared" si="115"/>
        <v>4.1405643716062888E-2</v>
      </c>
      <c r="K436" s="8">
        <f t="shared" si="116"/>
        <v>0.16517581629690803</v>
      </c>
      <c r="L436" s="8">
        <f t="shared" si="117"/>
        <v>0.11474193164787097</v>
      </c>
      <c r="M436" s="8">
        <f t="shared" si="118"/>
        <v>3.1139349465945165E-2</v>
      </c>
      <c r="N436" s="8">
        <f t="shared" si="119"/>
        <v>0.17534182239093543</v>
      </c>
      <c r="O436" s="8">
        <f t="shared" si="120"/>
        <v>0.34113317850154856</v>
      </c>
      <c r="P436" s="8">
        <f t="shared" si="121"/>
        <v>3.1922671975956448E-6</v>
      </c>
      <c r="Q436" s="8">
        <f t="shared" si="122"/>
        <v>0.1606097459725484</v>
      </c>
      <c r="R436" s="8">
        <f t="shared" si="123"/>
        <v>1</v>
      </c>
      <c r="S436" s="8">
        <f t="shared" si="124"/>
        <v>1.0852436836003225</v>
      </c>
      <c r="T436" s="8">
        <f t="shared" si="125"/>
        <v>0.98645312317209655</v>
      </c>
      <c r="W436" s="7" t="s">
        <v>1739</v>
      </c>
      <c r="X436" s="7" t="s">
        <v>512</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1</v>
      </c>
      <c r="AO436" s="8">
        <v>0</v>
      </c>
      <c r="AP436" s="8">
        <v>0</v>
      </c>
      <c r="AS436" s="7">
        <v>423210</v>
      </c>
      <c r="AT436" s="7" t="s">
        <v>512</v>
      </c>
      <c r="AU436" s="8">
        <v>0.11602052781191935</v>
      </c>
      <c r="AV436" s="8">
        <v>3.132728153088709E-2</v>
      </c>
      <c r="AW436" s="8">
        <v>0.15573757333401611</v>
      </c>
      <c r="AX436" s="8">
        <v>0.22767758692136128</v>
      </c>
      <c r="AY436" s="8">
        <v>5.5490439706252413E-2</v>
      </c>
      <c r="AZ436" s="8">
        <v>0.18917243116576776</v>
      </c>
      <c r="BA436" s="8">
        <v>0.16696843735267744</v>
      </c>
      <c r="BB436" s="8">
        <v>4.1405643716062888E-2</v>
      </c>
      <c r="BC436" s="8">
        <v>0.16517581629690803</v>
      </c>
      <c r="BD436" s="8">
        <v>0.11474193164787097</v>
      </c>
      <c r="BE436" s="8">
        <v>3.1139349465945165E-2</v>
      </c>
      <c r="BF436" s="8">
        <v>0.17534182239093543</v>
      </c>
      <c r="BG436" s="8">
        <v>0.34113317850154856</v>
      </c>
      <c r="BH436" s="8">
        <v>3.1922671975956448E-6</v>
      </c>
      <c r="BI436" s="8">
        <v>0.1606097459725484</v>
      </c>
      <c r="BJ436" s="8">
        <v>1.3030853826767743</v>
      </c>
      <c r="BK436" s="8">
        <v>1.0852436836003225</v>
      </c>
      <c r="BL436" s="8">
        <v>0.98645312317209655</v>
      </c>
    </row>
    <row r="437" spans="1:64" x14ac:dyDescent="0.3">
      <c r="A437" s="7">
        <v>423220</v>
      </c>
      <c r="B437" s="7" t="s">
        <v>513</v>
      </c>
      <c r="C437" s="8">
        <f t="shared" si="108"/>
        <v>0.12050043866791932</v>
      </c>
      <c r="D437" s="8">
        <f t="shared" si="109"/>
        <v>3.2346060719985484E-2</v>
      </c>
      <c r="E437" s="8">
        <f t="shared" si="110"/>
        <v>0.15959621658829035</v>
      </c>
      <c r="F437" s="8">
        <f t="shared" si="111"/>
        <v>0.21714657192994033</v>
      </c>
      <c r="G437" s="8">
        <f t="shared" si="112"/>
        <v>5.2268075447707896E-2</v>
      </c>
      <c r="H437" s="8">
        <f t="shared" si="113"/>
        <v>0.17229883368210325</v>
      </c>
      <c r="I437" s="8">
        <f t="shared" si="114"/>
        <v>0.17115132295972579</v>
      </c>
      <c r="J437" s="8">
        <f t="shared" si="115"/>
        <v>4.2291650102022564E-2</v>
      </c>
      <c r="K437" s="8">
        <f t="shared" si="116"/>
        <v>0.16679162483013707</v>
      </c>
      <c r="L437" s="8">
        <f t="shared" si="117"/>
        <v>0.11865120491527421</v>
      </c>
      <c r="M437" s="8">
        <f t="shared" si="118"/>
        <v>3.2024987903874196E-2</v>
      </c>
      <c r="N437" s="8">
        <f t="shared" si="119"/>
        <v>0.17982099106456439</v>
      </c>
      <c r="O437" s="8">
        <f t="shared" si="120"/>
        <v>0.35929605913548424</v>
      </c>
      <c r="P437" s="8">
        <f t="shared" si="121"/>
        <v>3.5367593764274189E-6</v>
      </c>
      <c r="Q437" s="8">
        <f t="shared" si="122"/>
        <v>0.17051102295806442</v>
      </c>
      <c r="R437" s="8">
        <f t="shared" si="123"/>
        <v>1</v>
      </c>
      <c r="S437" s="8">
        <f t="shared" si="124"/>
        <v>1.0868747713825808</v>
      </c>
      <c r="T437" s="8">
        <f t="shared" si="125"/>
        <v>1.0253958882140324</v>
      </c>
      <c r="W437" s="7" t="s">
        <v>1740</v>
      </c>
      <c r="X437" s="7" t="s">
        <v>513</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1</v>
      </c>
      <c r="AO437" s="8">
        <v>0</v>
      </c>
      <c r="AP437" s="8">
        <v>0</v>
      </c>
      <c r="AS437" s="7">
        <v>423220</v>
      </c>
      <c r="AT437" s="7" t="s">
        <v>513</v>
      </c>
      <c r="AU437" s="8">
        <v>0.12050043866791932</v>
      </c>
      <c r="AV437" s="8">
        <v>3.2346060719985484E-2</v>
      </c>
      <c r="AW437" s="8">
        <v>0.15959621658829035</v>
      </c>
      <c r="AX437" s="8">
        <v>0.21714657192994033</v>
      </c>
      <c r="AY437" s="8">
        <v>5.2268075447707896E-2</v>
      </c>
      <c r="AZ437" s="8">
        <v>0.17229883368210325</v>
      </c>
      <c r="BA437" s="8">
        <v>0.17115132295972579</v>
      </c>
      <c r="BB437" s="8">
        <v>4.2291650102022564E-2</v>
      </c>
      <c r="BC437" s="8">
        <v>0.16679162483013707</v>
      </c>
      <c r="BD437" s="8">
        <v>0.11865120491527421</v>
      </c>
      <c r="BE437" s="8">
        <v>3.2024987903874196E-2</v>
      </c>
      <c r="BF437" s="8">
        <v>0.17982099106456439</v>
      </c>
      <c r="BG437" s="8">
        <v>0.35929605913548424</v>
      </c>
      <c r="BH437" s="8">
        <v>3.5367593764274189E-6</v>
      </c>
      <c r="BI437" s="8">
        <v>0.17051102295806442</v>
      </c>
      <c r="BJ437" s="8">
        <v>1.3124427159764516</v>
      </c>
      <c r="BK437" s="8">
        <v>1.0868747713825808</v>
      </c>
      <c r="BL437" s="8">
        <v>1.0253958882140324</v>
      </c>
    </row>
    <row r="438" spans="1:64" x14ac:dyDescent="0.3">
      <c r="A438" s="7">
        <v>423310</v>
      </c>
      <c r="B438" s="7" t="s">
        <v>514</v>
      </c>
      <c r="C438" s="8">
        <f t="shared" si="108"/>
        <v>0.10005177016199999</v>
      </c>
      <c r="D438" s="8">
        <f t="shared" si="109"/>
        <v>1.4084994476499999E-2</v>
      </c>
      <c r="E438" s="8">
        <f t="shared" si="110"/>
        <v>9.8530595354399994E-2</v>
      </c>
      <c r="F438" s="8">
        <f t="shared" si="111"/>
        <v>0.214453187308</v>
      </c>
      <c r="G438" s="8">
        <f t="shared" si="112"/>
        <v>2.5179870102099999E-2</v>
      </c>
      <c r="H438" s="8">
        <f t="shared" si="113"/>
        <v>8.1764089712399998E-2</v>
      </c>
      <c r="I438" s="8">
        <f t="shared" si="114"/>
        <v>0.138547868583</v>
      </c>
      <c r="J438" s="8">
        <f t="shared" si="115"/>
        <v>1.6893107299099999E-2</v>
      </c>
      <c r="K438" s="8">
        <f t="shared" si="116"/>
        <v>6.0129628162699997E-2</v>
      </c>
      <c r="L438" s="8">
        <f t="shared" si="117"/>
        <v>9.5613180168399994E-2</v>
      </c>
      <c r="M438" s="8">
        <f t="shared" si="118"/>
        <v>1.34350418597E-2</v>
      </c>
      <c r="N438" s="8">
        <f t="shared" si="119"/>
        <v>0.12767139496499999</v>
      </c>
      <c r="O438" s="8">
        <f t="shared" si="120"/>
        <v>0.55743135263099997</v>
      </c>
      <c r="P438" s="8">
        <f t="shared" si="121"/>
        <v>4.2587366127299999E-6</v>
      </c>
      <c r="Q438" s="8">
        <f t="shared" si="122"/>
        <v>0.25878977002600001</v>
      </c>
      <c r="R438" s="8">
        <f t="shared" si="123"/>
        <v>1.21266735999</v>
      </c>
      <c r="S438" s="8">
        <f t="shared" si="124"/>
        <v>1.3213971471199999</v>
      </c>
      <c r="T438" s="8">
        <f t="shared" si="125"/>
        <v>1.2155706040400001</v>
      </c>
      <c r="W438" s="7" t="s">
        <v>1741</v>
      </c>
      <c r="X438" s="7" t="s">
        <v>514</v>
      </c>
      <c r="Y438" s="8">
        <v>0.10005177016199999</v>
      </c>
      <c r="Z438" s="8">
        <v>1.4084994476499999E-2</v>
      </c>
      <c r="AA438" s="8">
        <v>9.8530595354399994E-2</v>
      </c>
      <c r="AB438" s="8">
        <v>0.214453187308</v>
      </c>
      <c r="AC438" s="8">
        <v>2.5179870102099999E-2</v>
      </c>
      <c r="AD438" s="8">
        <v>8.1764089712399998E-2</v>
      </c>
      <c r="AE438" s="8">
        <v>0.138547868583</v>
      </c>
      <c r="AF438" s="8">
        <v>1.6893107299099999E-2</v>
      </c>
      <c r="AG438" s="8">
        <v>6.0129628162699997E-2</v>
      </c>
      <c r="AH438" s="8">
        <v>9.5613180168399994E-2</v>
      </c>
      <c r="AI438" s="8">
        <v>1.34350418597E-2</v>
      </c>
      <c r="AJ438" s="8">
        <v>0.12767139496499999</v>
      </c>
      <c r="AK438" s="8">
        <v>0.55743135263099997</v>
      </c>
      <c r="AL438" s="8">
        <v>4.2587366127299999E-6</v>
      </c>
      <c r="AM438" s="8">
        <v>0.25878977002600001</v>
      </c>
      <c r="AN438" s="8">
        <v>1.21266735999</v>
      </c>
      <c r="AO438" s="8">
        <v>1.3213971471199999</v>
      </c>
      <c r="AP438" s="8">
        <v>1.2155706040400001</v>
      </c>
      <c r="AS438" s="7">
        <v>423310</v>
      </c>
      <c r="AT438" s="7" t="s">
        <v>514</v>
      </c>
      <c r="AU438" s="8">
        <v>0.14839935164666132</v>
      </c>
      <c r="AV438" s="8">
        <v>3.7563999141183864E-2</v>
      </c>
      <c r="AW438" s="8">
        <v>0.19916935333501462</v>
      </c>
      <c r="AX438" s="8">
        <v>0.35917717240091929</v>
      </c>
      <c r="AY438" s="8">
        <v>7.9375316172479032E-2</v>
      </c>
      <c r="AZ438" s="8">
        <v>0.28405177828884176</v>
      </c>
      <c r="BA438" s="8">
        <v>0.21381019109633867</v>
      </c>
      <c r="BB438" s="8">
        <v>4.9775510781974182E-2</v>
      </c>
      <c r="BC438" s="8">
        <v>0.20936148163295967</v>
      </c>
      <c r="BD438" s="8">
        <v>0.14591933090115161</v>
      </c>
      <c r="BE438" s="8">
        <v>3.7185506472108061E-2</v>
      </c>
      <c r="BF438" s="8">
        <v>0.22489298409400002</v>
      </c>
      <c r="BG438" s="8">
        <v>0.47651389821682222</v>
      </c>
      <c r="BH438" s="8">
        <v>3.1327702097909671E-6</v>
      </c>
      <c r="BI438" s="8">
        <v>0.22122351308674221</v>
      </c>
      <c r="BJ438" s="8">
        <v>1.3851327041229033</v>
      </c>
      <c r="BK438" s="8">
        <v>1.5774429765393547</v>
      </c>
      <c r="BL438" s="8">
        <v>1.327785893188387</v>
      </c>
    </row>
    <row r="439" spans="1:64" x14ac:dyDescent="0.3">
      <c r="A439" s="7">
        <v>423320</v>
      </c>
      <c r="B439" s="7" t="s">
        <v>515</v>
      </c>
      <c r="C439" s="8">
        <f t="shared" si="108"/>
        <v>0.13814332596920967</v>
      </c>
      <c r="D439" s="8">
        <f t="shared" si="109"/>
        <v>3.5823687252088704E-2</v>
      </c>
      <c r="E439" s="8">
        <f t="shared" si="110"/>
        <v>0.18646735777796777</v>
      </c>
      <c r="F439" s="8">
        <f t="shared" si="111"/>
        <v>0.29081836549408063</v>
      </c>
      <c r="G439" s="8">
        <f t="shared" si="112"/>
        <v>6.6129086903258069E-2</v>
      </c>
      <c r="H439" s="8">
        <f t="shared" si="113"/>
        <v>0.23358353349204999</v>
      </c>
      <c r="I439" s="8">
        <f t="shared" si="114"/>
        <v>0.19879390334332261</v>
      </c>
      <c r="J439" s="8">
        <f t="shared" si="115"/>
        <v>4.7502594417677416E-2</v>
      </c>
      <c r="K439" s="8">
        <f t="shared" si="116"/>
        <v>0.19733026457765329</v>
      </c>
      <c r="L439" s="8">
        <f t="shared" si="117"/>
        <v>0.13599074304796774</v>
      </c>
      <c r="M439" s="8">
        <f t="shared" si="118"/>
        <v>3.5495302542629031E-2</v>
      </c>
      <c r="N439" s="8">
        <f t="shared" si="119"/>
        <v>0.21038064010803223</v>
      </c>
      <c r="O439" s="8">
        <f t="shared" si="120"/>
        <v>0.43093459545367779</v>
      </c>
      <c r="P439" s="8">
        <f t="shared" si="121"/>
        <v>3.2344364456125813E-6</v>
      </c>
      <c r="Q439" s="8">
        <f t="shared" si="122"/>
        <v>0.20042131343690345</v>
      </c>
      <c r="R439" s="8">
        <f t="shared" si="123"/>
        <v>1</v>
      </c>
      <c r="S439" s="8">
        <f t="shared" si="124"/>
        <v>1.3647245342766132</v>
      </c>
      <c r="T439" s="8">
        <f t="shared" si="125"/>
        <v>1.2178203107258065</v>
      </c>
      <c r="W439" s="7" t="s">
        <v>1742</v>
      </c>
      <c r="X439" s="7" t="s">
        <v>515</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1</v>
      </c>
      <c r="AO439" s="8">
        <v>0</v>
      </c>
      <c r="AP439" s="8">
        <v>0</v>
      </c>
      <c r="AS439" s="7">
        <v>423320</v>
      </c>
      <c r="AT439" s="7" t="s">
        <v>515</v>
      </c>
      <c r="AU439" s="8">
        <v>0.13814332596920967</v>
      </c>
      <c r="AV439" s="8">
        <v>3.5823687252088704E-2</v>
      </c>
      <c r="AW439" s="8">
        <v>0.18646735777796777</v>
      </c>
      <c r="AX439" s="8">
        <v>0.29081836549408063</v>
      </c>
      <c r="AY439" s="8">
        <v>6.6129086903258069E-2</v>
      </c>
      <c r="AZ439" s="8">
        <v>0.23358353349204999</v>
      </c>
      <c r="BA439" s="8">
        <v>0.19879390334332261</v>
      </c>
      <c r="BB439" s="8">
        <v>4.7502594417677416E-2</v>
      </c>
      <c r="BC439" s="8">
        <v>0.19733026457765329</v>
      </c>
      <c r="BD439" s="8">
        <v>0.13599074304796774</v>
      </c>
      <c r="BE439" s="8">
        <v>3.5495302542629031E-2</v>
      </c>
      <c r="BF439" s="8">
        <v>0.21038064010803223</v>
      </c>
      <c r="BG439" s="8">
        <v>0.43093459545367779</v>
      </c>
      <c r="BH439" s="8">
        <v>3.2344364456125813E-6</v>
      </c>
      <c r="BI439" s="8">
        <v>0.20042131343690345</v>
      </c>
      <c r="BJ439" s="8">
        <v>1.3604343709991935</v>
      </c>
      <c r="BK439" s="8">
        <v>1.3647245342766132</v>
      </c>
      <c r="BL439" s="8">
        <v>1.2178203107258065</v>
      </c>
    </row>
    <row r="440" spans="1:64" x14ac:dyDescent="0.3">
      <c r="A440" s="7">
        <v>423330</v>
      </c>
      <c r="B440" s="7" t="s">
        <v>516</v>
      </c>
      <c r="C440" s="8">
        <f t="shared" si="108"/>
        <v>0.10560956366148386</v>
      </c>
      <c r="D440" s="8">
        <f t="shared" si="109"/>
        <v>2.9037924505182264E-2</v>
      </c>
      <c r="E440" s="8">
        <f t="shared" si="110"/>
        <v>0.14586940696953224</v>
      </c>
      <c r="F440" s="8">
        <f t="shared" si="111"/>
        <v>0.26540506457389523</v>
      </c>
      <c r="G440" s="8">
        <f t="shared" si="112"/>
        <v>6.4784038002040967E-2</v>
      </c>
      <c r="H440" s="8">
        <f t="shared" si="113"/>
        <v>0.22920930827290323</v>
      </c>
      <c r="I440" s="8">
        <f t="shared" si="114"/>
        <v>0.15316327092077414</v>
      </c>
      <c r="J440" s="8">
        <f t="shared" si="115"/>
        <v>3.8727053201104832E-2</v>
      </c>
      <c r="K440" s="8">
        <f t="shared" si="116"/>
        <v>0.15886867415853229</v>
      </c>
      <c r="L440" s="8">
        <f t="shared" si="117"/>
        <v>0.10509347762248387</v>
      </c>
      <c r="M440" s="8">
        <f t="shared" si="118"/>
        <v>2.9029617681370964E-2</v>
      </c>
      <c r="N440" s="8">
        <f t="shared" si="119"/>
        <v>0.16343391142108063</v>
      </c>
      <c r="O440" s="8">
        <f t="shared" si="120"/>
        <v>0.30470011998999991</v>
      </c>
      <c r="P440" s="8">
        <f t="shared" si="121"/>
        <v>2.4800461539711288E-6</v>
      </c>
      <c r="Q440" s="8">
        <f t="shared" si="122"/>
        <v>0.14246816184367736</v>
      </c>
      <c r="R440" s="8">
        <f t="shared" si="123"/>
        <v>1</v>
      </c>
      <c r="S440" s="8">
        <f t="shared" si="124"/>
        <v>1.1077855076227421</v>
      </c>
      <c r="T440" s="8">
        <f t="shared" si="125"/>
        <v>0.89914609505516141</v>
      </c>
      <c r="W440" s="7" t="s">
        <v>1743</v>
      </c>
      <c r="X440" s="7" t="s">
        <v>516</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1</v>
      </c>
      <c r="AO440" s="8">
        <v>0</v>
      </c>
      <c r="AP440" s="8">
        <v>0</v>
      </c>
      <c r="AS440" s="7">
        <v>423330</v>
      </c>
      <c r="AT440" s="7" t="s">
        <v>516</v>
      </c>
      <c r="AU440" s="8">
        <v>0.10560956366148386</v>
      </c>
      <c r="AV440" s="8">
        <v>2.9037924505182264E-2</v>
      </c>
      <c r="AW440" s="8">
        <v>0.14586940696953224</v>
      </c>
      <c r="AX440" s="8">
        <v>0.26540506457389523</v>
      </c>
      <c r="AY440" s="8">
        <v>6.4784038002040967E-2</v>
      </c>
      <c r="AZ440" s="8">
        <v>0.22920930827290323</v>
      </c>
      <c r="BA440" s="8">
        <v>0.15316327092077414</v>
      </c>
      <c r="BB440" s="8">
        <v>3.8727053201104832E-2</v>
      </c>
      <c r="BC440" s="8">
        <v>0.15886867415853229</v>
      </c>
      <c r="BD440" s="8">
        <v>0.10509347762248387</v>
      </c>
      <c r="BE440" s="8">
        <v>2.9029617681370964E-2</v>
      </c>
      <c r="BF440" s="8">
        <v>0.16343391142108063</v>
      </c>
      <c r="BG440" s="8">
        <v>0.30470011998999991</v>
      </c>
      <c r="BH440" s="8">
        <v>2.4800461539711288E-6</v>
      </c>
      <c r="BI440" s="8">
        <v>0.14246816184367736</v>
      </c>
      <c r="BJ440" s="8">
        <v>1.2805168951362902</v>
      </c>
      <c r="BK440" s="8">
        <v>1.1077855076227421</v>
      </c>
      <c r="BL440" s="8">
        <v>0.89914609505516141</v>
      </c>
    </row>
    <row r="441" spans="1:64" x14ac:dyDescent="0.3">
      <c r="A441" s="7">
        <v>423390</v>
      </c>
      <c r="B441" s="7" t="s">
        <v>517</v>
      </c>
      <c r="C441" s="8">
        <f t="shared" si="108"/>
        <v>0.11772137454593547</v>
      </c>
      <c r="D441" s="8">
        <f t="shared" si="109"/>
        <v>3.1831888865369362E-2</v>
      </c>
      <c r="E441" s="8">
        <f t="shared" si="110"/>
        <v>0.1570928084111613</v>
      </c>
      <c r="F441" s="8">
        <f t="shared" si="111"/>
        <v>0.30882979499134189</v>
      </c>
      <c r="G441" s="8">
        <f t="shared" si="112"/>
        <v>7.2242938401159862E-2</v>
      </c>
      <c r="H441" s="8">
        <f t="shared" si="113"/>
        <v>0.24819927855368559</v>
      </c>
      <c r="I441" s="8">
        <f t="shared" si="114"/>
        <v>0.17080619794596777</v>
      </c>
      <c r="J441" s="8">
        <f t="shared" si="115"/>
        <v>4.2569018040032255E-2</v>
      </c>
      <c r="K441" s="8">
        <f t="shared" si="116"/>
        <v>0.16825509183112577</v>
      </c>
      <c r="L441" s="8">
        <f t="shared" si="117"/>
        <v>0.11654573355887095</v>
      </c>
      <c r="M441" s="8">
        <f t="shared" si="118"/>
        <v>3.1673991193358064E-2</v>
      </c>
      <c r="N441" s="8">
        <f t="shared" si="119"/>
        <v>0.17713091092343553</v>
      </c>
      <c r="O441" s="8">
        <f t="shared" si="120"/>
        <v>0.34897141643041951</v>
      </c>
      <c r="P441" s="8">
        <f t="shared" si="121"/>
        <v>2.6355299406250656E-6</v>
      </c>
      <c r="Q441" s="8">
        <f t="shared" si="122"/>
        <v>0.16258467993929035</v>
      </c>
      <c r="R441" s="8">
        <f t="shared" si="123"/>
        <v>1</v>
      </c>
      <c r="S441" s="8">
        <f t="shared" si="124"/>
        <v>1.2583042700104836</v>
      </c>
      <c r="T441" s="8">
        <f t="shared" si="125"/>
        <v>1.0106625658819353</v>
      </c>
      <c r="W441" s="7" t="s">
        <v>1744</v>
      </c>
      <c r="X441" s="7" t="s">
        <v>517</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1</v>
      </c>
      <c r="AO441" s="8">
        <v>0</v>
      </c>
      <c r="AP441" s="8">
        <v>0</v>
      </c>
      <c r="AS441" s="7">
        <v>423390</v>
      </c>
      <c r="AT441" s="7" t="s">
        <v>517</v>
      </c>
      <c r="AU441" s="8">
        <v>0.11772137454593547</v>
      </c>
      <c r="AV441" s="8">
        <v>3.1831888865369362E-2</v>
      </c>
      <c r="AW441" s="8">
        <v>0.1570928084111613</v>
      </c>
      <c r="AX441" s="8">
        <v>0.30882979499134189</v>
      </c>
      <c r="AY441" s="8">
        <v>7.2242938401159862E-2</v>
      </c>
      <c r="AZ441" s="8">
        <v>0.24819927855368559</v>
      </c>
      <c r="BA441" s="8">
        <v>0.17080619794596777</v>
      </c>
      <c r="BB441" s="8">
        <v>4.2569018040032255E-2</v>
      </c>
      <c r="BC441" s="8">
        <v>0.16825509183112577</v>
      </c>
      <c r="BD441" s="8">
        <v>0.11654573355887095</v>
      </c>
      <c r="BE441" s="8">
        <v>3.1673991193358064E-2</v>
      </c>
      <c r="BF441" s="8">
        <v>0.17713091092343553</v>
      </c>
      <c r="BG441" s="8">
        <v>0.34897141643041951</v>
      </c>
      <c r="BH441" s="8">
        <v>2.6355299406250656E-6</v>
      </c>
      <c r="BI441" s="8">
        <v>0.16258467993929035</v>
      </c>
      <c r="BJ441" s="8">
        <v>1.3066460718222581</v>
      </c>
      <c r="BK441" s="8">
        <v>1.2583042700104836</v>
      </c>
      <c r="BL441" s="8">
        <v>1.0106625658819353</v>
      </c>
    </row>
    <row r="442" spans="1:64" x14ac:dyDescent="0.3">
      <c r="A442" s="7">
        <v>423410</v>
      </c>
      <c r="B442" s="7" t="s">
        <v>518</v>
      </c>
      <c r="C442" s="8">
        <f t="shared" si="108"/>
        <v>6.2041142145419358E-2</v>
      </c>
      <c r="D442" s="8">
        <f t="shared" si="109"/>
        <v>1.8098407128240318E-2</v>
      </c>
      <c r="E442" s="8">
        <f t="shared" si="110"/>
        <v>9.529917332411289E-2</v>
      </c>
      <c r="F442" s="8">
        <f t="shared" si="111"/>
        <v>0.14788610985928549</v>
      </c>
      <c r="G442" s="8">
        <f t="shared" si="112"/>
        <v>3.7700859887159675E-2</v>
      </c>
      <c r="H442" s="8">
        <f t="shared" si="113"/>
        <v>0.15390833857798386</v>
      </c>
      <c r="I442" s="8">
        <f t="shared" si="114"/>
        <v>7.5398775020645167E-2</v>
      </c>
      <c r="J442" s="8">
        <f t="shared" si="115"/>
        <v>1.9114172619990329E-2</v>
      </c>
      <c r="K442" s="8">
        <f t="shared" si="116"/>
        <v>8.4491434159693568E-2</v>
      </c>
      <c r="L442" s="8">
        <f t="shared" si="117"/>
        <v>6.0775107515451614E-2</v>
      </c>
      <c r="M442" s="8">
        <f t="shared" si="118"/>
        <v>1.7173945873346776E-2</v>
      </c>
      <c r="N442" s="8">
        <f t="shared" si="119"/>
        <v>9.8526807530064514E-2</v>
      </c>
      <c r="O442" s="8">
        <f t="shared" si="120"/>
        <v>0.19085108583258062</v>
      </c>
      <c r="P442" s="8">
        <f t="shared" si="121"/>
        <v>1.1686293964785482E-6</v>
      </c>
      <c r="Q442" s="8">
        <f t="shared" si="122"/>
        <v>0.10887869320419349</v>
      </c>
      <c r="R442" s="8">
        <f t="shared" si="123"/>
        <v>1</v>
      </c>
      <c r="S442" s="8">
        <f t="shared" si="124"/>
        <v>0.66207595348564507</v>
      </c>
      <c r="T442" s="8">
        <f t="shared" si="125"/>
        <v>0.501585026961613</v>
      </c>
      <c r="W442" s="7" t="s">
        <v>1745</v>
      </c>
      <c r="X442" s="7" t="s">
        <v>518</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1</v>
      </c>
      <c r="AO442" s="8">
        <v>0</v>
      </c>
      <c r="AP442" s="8">
        <v>0</v>
      </c>
      <c r="AS442" s="7">
        <v>423410</v>
      </c>
      <c r="AT442" s="7" t="s">
        <v>518</v>
      </c>
      <c r="AU442" s="8">
        <v>6.2041142145419358E-2</v>
      </c>
      <c r="AV442" s="8">
        <v>1.8098407128240318E-2</v>
      </c>
      <c r="AW442" s="8">
        <v>9.529917332411289E-2</v>
      </c>
      <c r="AX442" s="8">
        <v>0.14788610985928549</v>
      </c>
      <c r="AY442" s="8">
        <v>3.7700859887159675E-2</v>
      </c>
      <c r="AZ442" s="8">
        <v>0.15390833857798386</v>
      </c>
      <c r="BA442" s="8">
        <v>7.5398775020645167E-2</v>
      </c>
      <c r="BB442" s="8">
        <v>1.9114172619990329E-2</v>
      </c>
      <c r="BC442" s="8">
        <v>8.4491434159693568E-2</v>
      </c>
      <c r="BD442" s="8">
        <v>6.0775107515451614E-2</v>
      </c>
      <c r="BE442" s="8">
        <v>1.7173945873346776E-2</v>
      </c>
      <c r="BF442" s="8">
        <v>9.8526807530064514E-2</v>
      </c>
      <c r="BG442" s="8">
        <v>0.19085108583258062</v>
      </c>
      <c r="BH442" s="8">
        <v>1.1686293964785482E-6</v>
      </c>
      <c r="BI442" s="8">
        <v>0.10887869320419349</v>
      </c>
      <c r="BJ442" s="8">
        <v>1.1754387225975802</v>
      </c>
      <c r="BK442" s="8">
        <v>0.66207595348564507</v>
      </c>
      <c r="BL442" s="8">
        <v>0.501585026961613</v>
      </c>
    </row>
    <row r="443" spans="1:64" x14ac:dyDescent="0.3">
      <c r="A443" s="7">
        <v>423420</v>
      </c>
      <c r="B443" s="7" t="s">
        <v>519</v>
      </c>
      <c r="C443" s="8">
        <f t="shared" si="108"/>
        <v>0.11583199455417903</v>
      </c>
      <c r="D443" s="8">
        <f t="shared" si="109"/>
        <v>2.8775469973375805E-2</v>
      </c>
      <c r="E443" s="8">
        <f t="shared" si="110"/>
        <v>0.18358334475427424</v>
      </c>
      <c r="F443" s="8">
        <f t="shared" si="111"/>
        <v>0.2001574781207387</v>
      </c>
      <c r="G443" s="8">
        <f t="shared" si="112"/>
        <v>4.4273465582101143E-2</v>
      </c>
      <c r="H443" s="8">
        <f t="shared" si="113"/>
        <v>0.20085939684947737</v>
      </c>
      <c r="I443" s="8">
        <f t="shared" si="114"/>
        <v>0.1413640779248258</v>
      </c>
      <c r="J443" s="8">
        <f t="shared" si="115"/>
        <v>3.0463390431201602E-2</v>
      </c>
      <c r="K443" s="8">
        <f t="shared" si="116"/>
        <v>0.15935272703863543</v>
      </c>
      <c r="L443" s="8">
        <f t="shared" si="117"/>
        <v>0.11165216466812904</v>
      </c>
      <c r="M443" s="8">
        <f t="shared" si="118"/>
        <v>2.6870230641666132E-2</v>
      </c>
      <c r="N443" s="8">
        <f t="shared" si="119"/>
        <v>0.19037892368030643</v>
      </c>
      <c r="O443" s="8">
        <f t="shared" si="120"/>
        <v>0.45309115716853182</v>
      </c>
      <c r="P443" s="8">
        <f t="shared" si="121"/>
        <v>4.0403786529398402E-6</v>
      </c>
      <c r="Q443" s="8">
        <f t="shared" si="122"/>
        <v>0.25153616807919343</v>
      </c>
      <c r="R443" s="8">
        <f t="shared" si="123"/>
        <v>1</v>
      </c>
      <c r="S443" s="8">
        <f t="shared" si="124"/>
        <v>1.2033548566814518</v>
      </c>
      <c r="T443" s="8">
        <f t="shared" si="125"/>
        <v>1.0892447115237094</v>
      </c>
      <c r="W443" s="7" t="s">
        <v>1746</v>
      </c>
      <c r="X443" s="7" t="s">
        <v>519</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1</v>
      </c>
      <c r="AO443" s="8">
        <v>0</v>
      </c>
      <c r="AP443" s="8">
        <v>0</v>
      </c>
      <c r="AS443" s="7">
        <v>423420</v>
      </c>
      <c r="AT443" s="7" t="s">
        <v>519</v>
      </c>
      <c r="AU443" s="8">
        <v>0.11583199455417903</v>
      </c>
      <c r="AV443" s="8">
        <v>2.8775469973375805E-2</v>
      </c>
      <c r="AW443" s="8">
        <v>0.18358334475427424</v>
      </c>
      <c r="AX443" s="8">
        <v>0.2001574781207387</v>
      </c>
      <c r="AY443" s="8">
        <v>4.4273465582101143E-2</v>
      </c>
      <c r="AZ443" s="8">
        <v>0.20085939684947737</v>
      </c>
      <c r="BA443" s="8">
        <v>0.1413640779248258</v>
      </c>
      <c r="BB443" s="8">
        <v>3.0463390431201602E-2</v>
      </c>
      <c r="BC443" s="8">
        <v>0.15935272703863543</v>
      </c>
      <c r="BD443" s="8">
        <v>0.11165216466812904</v>
      </c>
      <c r="BE443" s="8">
        <v>2.6870230641666132E-2</v>
      </c>
      <c r="BF443" s="8">
        <v>0.19037892368030643</v>
      </c>
      <c r="BG443" s="8">
        <v>0.45309115716853182</v>
      </c>
      <c r="BH443" s="8">
        <v>4.0403786529398402E-6</v>
      </c>
      <c r="BI443" s="8">
        <v>0.25153616807919343</v>
      </c>
      <c r="BJ443" s="8">
        <v>1.3281908092822581</v>
      </c>
      <c r="BK443" s="8">
        <v>1.2033548566814518</v>
      </c>
      <c r="BL443" s="8">
        <v>1.0892447115237094</v>
      </c>
    </row>
    <row r="444" spans="1:64" x14ac:dyDescent="0.3">
      <c r="A444" s="7">
        <v>423430</v>
      </c>
      <c r="B444" s="7" t="s">
        <v>520</v>
      </c>
      <c r="C444" s="8">
        <f t="shared" si="108"/>
        <v>9.9830023871164492E-2</v>
      </c>
      <c r="D444" s="8">
        <f t="shared" si="109"/>
        <v>2.5767006139970964E-2</v>
      </c>
      <c r="E444" s="8">
        <f t="shared" si="110"/>
        <v>0.15480065769350004</v>
      </c>
      <c r="F444" s="8">
        <f t="shared" si="111"/>
        <v>0.27100542315879028</v>
      </c>
      <c r="G444" s="8">
        <f t="shared" si="112"/>
        <v>6.3243060476629032E-2</v>
      </c>
      <c r="H444" s="8">
        <f t="shared" si="113"/>
        <v>0.26317842743990005</v>
      </c>
      <c r="I444" s="8">
        <f t="shared" si="114"/>
        <v>0.12316551314690326</v>
      </c>
      <c r="J444" s="8">
        <f t="shared" si="115"/>
        <v>2.7494519289154837E-2</v>
      </c>
      <c r="K444" s="8">
        <f t="shared" si="116"/>
        <v>0.13587765471105323</v>
      </c>
      <c r="L444" s="8">
        <f t="shared" si="117"/>
        <v>9.6457587079991927E-2</v>
      </c>
      <c r="M444" s="8">
        <f t="shared" si="118"/>
        <v>2.4072234773577422E-2</v>
      </c>
      <c r="N444" s="8">
        <f t="shared" si="119"/>
        <v>0.15960208904612902</v>
      </c>
      <c r="O444" s="8">
        <f t="shared" si="120"/>
        <v>0.36714795980309656</v>
      </c>
      <c r="P444" s="8">
        <f t="shared" si="121"/>
        <v>1.9668057519624189E-6</v>
      </c>
      <c r="Q444" s="8">
        <f t="shared" si="122"/>
        <v>0.20348201474680633</v>
      </c>
      <c r="R444" s="8">
        <f t="shared" si="123"/>
        <v>1</v>
      </c>
      <c r="S444" s="8">
        <f t="shared" si="124"/>
        <v>1.2103301368820971</v>
      </c>
      <c r="T444" s="8">
        <f t="shared" si="125"/>
        <v>0.89944091295322581</v>
      </c>
      <c r="W444" s="7" t="s">
        <v>1747</v>
      </c>
      <c r="X444" s="7" t="s">
        <v>520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1</v>
      </c>
      <c r="AO444" s="8">
        <v>0</v>
      </c>
      <c r="AP444" s="8">
        <v>0</v>
      </c>
      <c r="AS444" s="7">
        <v>423430</v>
      </c>
      <c r="AT444" s="7" t="s">
        <v>520</v>
      </c>
      <c r="AU444" s="8">
        <v>9.9830023871164492E-2</v>
      </c>
      <c r="AV444" s="8">
        <v>2.5767006139970964E-2</v>
      </c>
      <c r="AW444" s="8">
        <v>0.15480065769350004</v>
      </c>
      <c r="AX444" s="8">
        <v>0.27100542315879028</v>
      </c>
      <c r="AY444" s="8">
        <v>6.3243060476629032E-2</v>
      </c>
      <c r="AZ444" s="8">
        <v>0.26317842743990005</v>
      </c>
      <c r="BA444" s="8">
        <v>0.12316551314690326</v>
      </c>
      <c r="BB444" s="8">
        <v>2.7494519289154837E-2</v>
      </c>
      <c r="BC444" s="8">
        <v>0.13587765471105323</v>
      </c>
      <c r="BD444" s="8">
        <v>9.6457587079991927E-2</v>
      </c>
      <c r="BE444" s="8">
        <v>2.4072234773577422E-2</v>
      </c>
      <c r="BF444" s="8">
        <v>0.15960208904612902</v>
      </c>
      <c r="BG444" s="8">
        <v>0.36714795980309656</v>
      </c>
      <c r="BH444" s="8">
        <v>1.9668057519624189E-6</v>
      </c>
      <c r="BI444" s="8">
        <v>0.20348201474680633</v>
      </c>
      <c r="BJ444" s="8">
        <v>1.2803976877046779</v>
      </c>
      <c r="BK444" s="8">
        <v>1.2103301368820971</v>
      </c>
      <c r="BL444" s="8">
        <v>0.89944091295322581</v>
      </c>
    </row>
    <row r="445" spans="1:64" x14ac:dyDescent="0.3">
      <c r="A445" s="7">
        <v>423440</v>
      </c>
      <c r="B445" s="7" t="s">
        <v>521</v>
      </c>
      <c r="C445" s="8">
        <f t="shared" si="108"/>
        <v>0.1025641083318226</v>
      </c>
      <c r="D445" s="8">
        <f t="shared" si="109"/>
        <v>2.6341298492024198E-2</v>
      </c>
      <c r="E445" s="8">
        <f t="shared" si="110"/>
        <v>0.15966787816082262</v>
      </c>
      <c r="F445" s="8">
        <f t="shared" si="111"/>
        <v>0.16238601032279359</v>
      </c>
      <c r="G445" s="8">
        <f t="shared" si="112"/>
        <v>3.639779092314837E-2</v>
      </c>
      <c r="H445" s="8">
        <f t="shared" si="113"/>
        <v>0.16006980245050964</v>
      </c>
      <c r="I445" s="8">
        <f t="shared" si="114"/>
        <v>0.12676655343461288</v>
      </c>
      <c r="J445" s="8">
        <f t="shared" si="115"/>
        <v>2.812836258086613E-2</v>
      </c>
      <c r="K445" s="8">
        <f t="shared" si="116"/>
        <v>0.13955100983901614</v>
      </c>
      <c r="L445" s="8">
        <f t="shared" si="117"/>
        <v>9.9212708183600035E-2</v>
      </c>
      <c r="M445" s="8">
        <f t="shared" si="118"/>
        <v>2.4617567326809676E-2</v>
      </c>
      <c r="N445" s="8">
        <f t="shared" si="119"/>
        <v>0.16544030896991932</v>
      </c>
      <c r="O445" s="8">
        <f t="shared" si="120"/>
        <v>0.37540093891572546</v>
      </c>
      <c r="P445" s="8">
        <f t="shared" si="121"/>
        <v>3.1872446815901617E-6</v>
      </c>
      <c r="Q445" s="8">
        <f t="shared" si="122"/>
        <v>0.20838631121666149</v>
      </c>
      <c r="R445" s="8">
        <f t="shared" si="123"/>
        <v>1</v>
      </c>
      <c r="S445" s="8">
        <f t="shared" si="124"/>
        <v>0.98788586176096738</v>
      </c>
      <c r="T445" s="8">
        <f t="shared" si="125"/>
        <v>0.92347818391935488</v>
      </c>
      <c r="W445" s="7" t="s">
        <v>1748</v>
      </c>
      <c r="X445" s="7" t="s">
        <v>521</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1</v>
      </c>
      <c r="AO445" s="8">
        <v>0</v>
      </c>
      <c r="AP445" s="8">
        <v>0</v>
      </c>
      <c r="AS445" s="7">
        <v>423440</v>
      </c>
      <c r="AT445" s="7" t="s">
        <v>521</v>
      </c>
      <c r="AU445" s="8">
        <v>0.1025641083318226</v>
      </c>
      <c r="AV445" s="8">
        <v>2.6341298492024198E-2</v>
      </c>
      <c r="AW445" s="8">
        <v>0.15966787816082262</v>
      </c>
      <c r="AX445" s="8">
        <v>0.16238601032279359</v>
      </c>
      <c r="AY445" s="8">
        <v>3.639779092314837E-2</v>
      </c>
      <c r="AZ445" s="8">
        <v>0.16006980245050964</v>
      </c>
      <c r="BA445" s="8">
        <v>0.12676655343461288</v>
      </c>
      <c r="BB445" s="8">
        <v>2.812836258086613E-2</v>
      </c>
      <c r="BC445" s="8">
        <v>0.13955100983901614</v>
      </c>
      <c r="BD445" s="8">
        <v>9.9212708183600035E-2</v>
      </c>
      <c r="BE445" s="8">
        <v>2.4617567326809676E-2</v>
      </c>
      <c r="BF445" s="8">
        <v>0.16544030896991932</v>
      </c>
      <c r="BG445" s="8">
        <v>0.37540093891572546</v>
      </c>
      <c r="BH445" s="8">
        <v>3.1872446815901617E-6</v>
      </c>
      <c r="BI445" s="8">
        <v>0.20838631121666149</v>
      </c>
      <c r="BJ445" s="8">
        <v>1.2885732849848386</v>
      </c>
      <c r="BK445" s="8">
        <v>0.98788586176096738</v>
      </c>
      <c r="BL445" s="8">
        <v>0.92347818391935488</v>
      </c>
    </row>
    <row r="446" spans="1:64" x14ac:dyDescent="0.3">
      <c r="A446" s="7">
        <v>423450</v>
      </c>
      <c r="B446" s="7" t="s">
        <v>522</v>
      </c>
      <c r="C446" s="8">
        <f t="shared" si="108"/>
        <v>0.11221208829688874</v>
      </c>
      <c r="D446" s="8">
        <f t="shared" si="109"/>
        <v>2.8227758154251617E-2</v>
      </c>
      <c r="E446" s="8">
        <f t="shared" si="110"/>
        <v>0.17854202385259679</v>
      </c>
      <c r="F446" s="8">
        <f t="shared" si="111"/>
        <v>0.34425685115103233</v>
      </c>
      <c r="G446" s="8">
        <f t="shared" si="112"/>
        <v>7.5490899008072584E-2</v>
      </c>
      <c r="H446" s="8">
        <f t="shared" si="113"/>
        <v>0.34082711405051608</v>
      </c>
      <c r="I446" s="8">
        <f t="shared" si="114"/>
        <v>0.13744479347546287</v>
      </c>
      <c r="J446" s="8">
        <f t="shared" si="115"/>
        <v>2.996413679324032E-2</v>
      </c>
      <c r="K446" s="8">
        <f t="shared" si="116"/>
        <v>0.15527788471394521</v>
      </c>
      <c r="L446" s="8">
        <f t="shared" si="117"/>
        <v>0.10788515404873064</v>
      </c>
      <c r="M446" s="8">
        <f t="shared" si="118"/>
        <v>2.6245918800314513E-2</v>
      </c>
      <c r="N446" s="8">
        <f t="shared" si="119"/>
        <v>0.18448071853532261</v>
      </c>
      <c r="O446" s="8">
        <f t="shared" si="120"/>
        <v>0.43469468808677381</v>
      </c>
      <c r="P446" s="8">
        <f t="shared" si="121"/>
        <v>2.060876455835758E-6</v>
      </c>
      <c r="Q446" s="8">
        <f t="shared" si="122"/>
        <v>0.24022460769241957</v>
      </c>
      <c r="R446" s="8">
        <f t="shared" si="123"/>
        <v>1</v>
      </c>
      <c r="S446" s="8">
        <f t="shared" si="124"/>
        <v>1.4863813158225807</v>
      </c>
      <c r="T446" s="8">
        <f t="shared" si="125"/>
        <v>1.0484932665953224</v>
      </c>
      <c r="W446" s="7" t="s">
        <v>1749</v>
      </c>
      <c r="X446" s="7" t="s">
        <v>522</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1</v>
      </c>
      <c r="AO446" s="8">
        <v>0</v>
      </c>
      <c r="AP446" s="8">
        <v>0</v>
      </c>
      <c r="AS446" s="7">
        <v>423450</v>
      </c>
      <c r="AT446" s="7" t="s">
        <v>522</v>
      </c>
      <c r="AU446" s="8">
        <v>0.11221208829688874</v>
      </c>
      <c r="AV446" s="8">
        <v>2.8227758154251617E-2</v>
      </c>
      <c r="AW446" s="8">
        <v>0.17854202385259679</v>
      </c>
      <c r="AX446" s="8">
        <v>0.34425685115103233</v>
      </c>
      <c r="AY446" s="8">
        <v>7.5490899008072584E-2</v>
      </c>
      <c r="AZ446" s="8">
        <v>0.34082711405051608</v>
      </c>
      <c r="BA446" s="8">
        <v>0.13744479347546287</v>
      </c>
      <c r="BB446" s="8">
        <v>2.996413679324032E-2</v>
      </c>
      <c r="BC446" s="8">
        <v>0.15527788471394521</v>
      </c>
      <c r="BD446" s="8">
        <v>0.10788515404873064</v>
      </c>
      <c r="BE446" s="8">
        <v>2.6245918800314513E-2</v>
      </c>
      <c r="BF446" s="8">
        <v>0.18448071853532261</v>
      </c>
      <c r="BG446" s="8">
        <v>0.43469468808677381</v>
      </c>
      <c r="BH446" s="8">
        <v>2.060876455835758E-6</v>
      </c>
      <c r="BI446" s="8">
        <v>0.24022460769241957</v>
      </c>
      <c r="BJ446" s="8">
        <v>1.3189818703033873</v>
      </c>
      <c r="BK446" s="8">
        <v>1.4863813158225807</v>
      </c>
      <c r="BL446" s="8">
        <v>1.0484932665953224</v>
      </c>
    </row>
    <row r="447" spans="1:64" x14ac:dyDescent="0.3">
      <c r="A447" s="7">
        <v>423460</v>
      </c>
      <c r="B447" s="7" t="s">
        <v>523</v>
      </c>
      <c r="C447" s="8">
        <f t="shared" si="108"/>
        <v>6.7207001670488722E-2</v>
      </c>
      <c r="D447" s="8">
        <f t="shared" si="109"/>
        <v>1.8737117887764516E-2</v>
      </c>
      <c r="E447" s="8">
        <f t="shared" si="110"/>
        <v>0.1019942932678387</v>
      </c>
      <c r="F447" s="8">
        <f t="shared" si="111"/>
        <v>0.10804929403249351</v>
      </c>
      <c r="G447" s="8">
        <f t="shared" si="112"/>
        <v>2.6990554884239834E-2</v>
      </c>
      <c r="H447" s="8">
        <f t="shared" si="113"/>
        <v>0.11342224823585161</v>
      </c>
      <c r="I447" s="8">
        <f t="shared" si="114"/>
        <v>8.2531712106214516E-2</v>
      </c>
      <c r="J447" s="8">
        <f t="shared" si="115"/>
        <v>1.9928244797703231E-2</v>
      </c>
      <c r="K447" s="8">
        <f t="shared" si="116"/>
        <v>8.985892232125807E-2</v>
      </c>
      <c r="L447" s="8">
        <f t="shared" si="117"/>
        <v>6.5688861440546767E-2</v>
      </c>
      <c r="M447" s="8">
        <f t="shared" si="118"/>
        <v>1.7697831050485485E-2</v>
      </c>
      <c r="N447" s="8">
        <f t="shared" si="119"/>
        <v>0.10587074324527418</v>
      </c>
      <c r="O447" s="8">
        <f t="shared" si="120"/>
        <v>0.22008187045541944</v>
      </c>
      <c r="P447" s="8">
        <f t="shared" si="121"/>
        <v>1.8811259985182255E-6</v>
      </c>
      <c r="Q447" s="8">
        <f t="shared" si="122"/>
        <v>0.12450277457525813</v>
      </c>
      <c r="R447" s="8">
        <f t="shared" si="123"/>
        <v>1</v>
      </c>
      <c r="S447" s="8">
        <f t="shared" si="124"/>
        <v>0.61942983908790328</v>
      </c>
      <c r="T447" s="8">
        <f t="shared" si="125"/>
        <v>0.56328662116064521</v>
      </c>
      <c r="W447" s="7" t="s">
        <v>1750</v>
      </c>
      <c r="X447" s="7" t="s">
        <v>523</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1</v>
      </c>
      <c r="AO447" s="8">
        <v>0</v>
      </c>
      <c r="AP447" s="8">
        <v>0</v>
      </c>
      <c r="AS447" s="7">
        <v>423460</v>
      </c>
      <c r="AT447" s="7" t="s">
        <v>523</v>
      </c>
      <c r="AU447" s="8">
        <v>6.7207001670488722E-2</v>
      </c>
      <c r="AV447" s="8">
        <v>1.8737117887764516E-2</v>
      </c>
      <c r="AW447" s="8">
        <v>0.1019942932678387</v>
      </c>
      <c r="AX447" s="8">
        <v>0.10804929403249351</v>
      </c>
      <c r="AY447" s="8">
        <v>2.6990554884239834E-2</v>
      </c>
      <c r="AZ447" s="8">
        <v>0.11342224823585161</v>
      </c>
      <c r="BA447" s="8">
        <v>8.2531712106214516E-2</v>
      </c>
      <c r="BB447" s="8">
        <v>1.9928244797703231E-2</v>
      </c>
      <c r="BC447" s="8">
        <v>8.985892232125807E-2</v>
      </c>
      <c r="BD447" s="8">
        <v>6.5688861440546767E-2</v>
      </c>
      <c r="BE447" s="8">
        <v>1.7697831050485485E-2</v>
      </c>
      <c r="BF447" s="8">
        <v>0.10587074324527418</v>
      </c>
      <c r="BG447" s="8">
        <v>0.22008187045541944</v>
      </c>
      <c r="BH447" s="8">
        <v>1.8811259985182255E-6</v>
      </c>
      <c r="BI447" s="8">
        <v>0.12450277457525813</v>
      </c>
      <c r="BJ447" s="8">
        <v>1.1879384128259676</v>
      </c>
      <c r="BK447" s="8">
        <v>0.61942983908790328</v>
      </c>
      <c r="BL447" s="8">
        <v>0.56328662116064521</v>
      </c>
    </row>
    <row r="448" spans="1:64" x14ac:dyDescent="0.3">
      <c r="A448" s="7">
        <v>423490</v>
      </c>
      <c r="B448" s="7" t="s">
        <v>524</v>
      </c>
      <c r="C448" s="8">
        <f t="shared" si="108"/>
        <v>7.3275770729000003E-2</v>
      </c>
      <c r="D448" s="8">
        <f t="shared" si="109"/>
        <v>9.5874150064399997E-3</v>
      </c>
      <c r="E448" s="8">
        <f t="shared" si="110"/>
        <v>9.4770338434299994E-2</v>
      </c>
      <c r="F448" s="8">
        <f t="shared" si="111"/>
        <v>0.22955983769800001</v>
      </c>
      <c r="G448" s="8">
        <f t="shared" si="112"/>
        <v>2.50056567691E-2</v>
      </c>
      <c r="H448" s="8">
        <f t="shared" si="113"/>
        <v>0.12969475515600001</v>
      </c>
      <c r="I448" s="8">
        <f t="shared" si="114"/>
        <v>8.3062180867600005E-2</v>
      </c>
      <c r="J448" s="8">
        <f t="shared" si="115"/>
        <v>9.0610527914999992E-3</v>
      </c>
      <c r="K448" s="8">
        <f t="shared" si="116"/>
        <v>5.0297534665300001E-2</v>
      </c>
      <c r="L448" s="8">
        <f t="shared" si="117"/>
        <v>6.8313855122600006E-2</v>
      </c>
      <c r="M448" s="8">
        <f t="shared" si="118"/>
        <v>8.6943523517600003E-3</v>
      </c>
      <c r="N448" s="8">
        <f t="shared" si="119"/>
        <v>0.11264461272700001</v>
      </c>
      <c r="O448" s="8">
        <f t="shared" si="120"/>
        <v>0.59568498874700004</v>
      </c>
      <c r="P448" s="8">
        <f t="shared" si="121"/>
        <v>2.9795959604599999E-6</v>
      </c>
      <c r="Q448" s="8">
        <f t="shared" si="122"/>
        <v>0.33195954887899998</v>
      </c>
      <c r="R448" s="8">
        <f t="shared" si="123"/>
        <v>1.17763352417</v>
      </c>
      <c r="S448" s="8">
        <f t="shared" si="124"/>
        <v>1.38426024962</v>
      </c>
      <c r="T448" s="8">
        <f t="shared" si="125"/>
        <v>1.1424207683200001</v>
      </c>
      <c r="W448" s="7" t="s">
        <v>1751</v>
      </c>
      <c r="X448" s="7" t="s">
        <v>524</v>
      </c>
      <c r="Y448" s="8">
        <v>7.3275770729000003E-2</v>
      </c>
      <c r="Z448" s="8">
        <v>9.5874150064399997E-3</v>
      </c>
      <c r="AA448" s="8">
        <v>9.4770338434299994E-2</v>
      </c>
      <c r="AB448" s="8">
        <v>0.22955983769800001</v>
      </c>
      <c r="AC448" s="8">
        <v>2.50056567691E-2</v>
      </c>
      <c r="AD448" s="8">
        <v>0.12969475515600001</v>
      </c>
      <c r="AE448" s="8">
        <v>8.3062180867600005E-2</v>
      </c>
      <c r="AF448" s="8">
        <v>9.0610527914999992E-3</v>
      </c>
      <c r="AG448" s="8">
        <v>5.0297534665300001E-2</v>
      </c>
      <c r="AH448" s="8">
        <v>6.8313855122600006E-2</v>
      </c>
      <c r="AI448" s="8">
        <v>8.6943523517600003E-3</v>
      </c>
      <c r="AJ448" s="8">
        <v>0.11264461272700001</v>
      </c>
      <c r="AK448" s="8">
        <v>0.59568498874700004</v>
      </c>
      <c r="AL448" s="8">
        <v>2.9795959604599999E-6</v>
      </c>
      <c r="AM448" s="8">
        <v>0.33195954887899998</v>
      </c>
      <c r="AN448" s="8">
        <v>1.17763352417</v>
      </c>
      <c r="AO448" s="8">
        <v>1.38426024962</v>
      </c>
      <c r="AP448" s="8">
        <v>1.1424207683200001</v>
      </c>
      <c r="AS448" s="7">
        <v>423490</v>
      </c>
      <c r="AT448" s="7" t="s">
        <v>524</v>
      </c>
      <c r="AU448" s="8">
        <v>7.4169548322670961E-2</v>
      </c>
      <c r="AV448" s="8">
        <v>2.0409430836016769E-2</v>
      </c>
      <c r="AW448" s="8">
        <v>0.11597327243864999</v>
      </c>
      <c r="AX448" s="8">
        <v>0.1552392255743387</v>
      </c>
      <c r="AY448" s="8">
        <v>3.752342834919678E-2</v>
      </c>
      <c r="AZ448" s="8">
        <v>0.15909476856325808</v>
      </c>
      <c r="BA448" s="8">
        <v>9.2220503356316111E-2</v>
      </c>
      <c r="BB448" s="8">
        <v>2.1968947271124192E-2</v>
      </c>
      <c r="BC448" s="8">
        <v>0.10304260294916615</v>
      </c>
      <c r="BD448" s="8">
        <v>7.2227910966993561E-2</v>
      </c>
      <c r="BE448" s="8">
        <v>1.9218605205278384E-2</v>
      </c>
      <c r="BF448" s="8">
        <v>0.12007304493251614</v>
      </c>
      <c r="BG448" s="8">
        <v>0.24980338237777405</v>
      </c>
      <c r="BH448" s="8">
        <v>1.5629733462696771E-6</v>
      </c>
      <c r="BI448" s="8">
        <v>0.1392088430782904</v>
      </c>
      <c r="BJ448" s="8">
        <v>1.210552251597258</v>
      </c>
      <c r="BK448" s="8">
        <v>0.7712122611966129</v>
      </c>
      <c r="BL448" s="8">
        <v>0.6365868922864516</v>
      </c>
    </row>
    <row r="449" spans="1:64" x14ac:dyDescent="0.3">
      <c r="A449" s="7">
        <v>423510</v>
      </c>
      <c r="B449" s="7" t="s">
        <v>525</v>
      </c>
      <c r="C449" s="8">
        <f t="shared" si="108"/>
        <v>0.11292745329908065</v>
      </c>
      <c r="D449" s="8">
        <f t="shared" si="109"/>
        <v>3.064364153573065E-2</v>
      </c>
      <c r="E449" s="8">
        <f t="shared" si="110"/>
        <v>0.15510452035969355</v>
      </c>
      <c r="F449" s="8">
        <f t="shared" si="111"/>
        <v>0.32290448097661295</v>
      </c>
      <c r="G449" s="8">
        <f t="shared" si="112"/>
        <v>7.6144827325080627E-2</v>
      </c>
      <c r="H449" s="8">
        <f t="shared" si="113"/>
        <v>0.26820759193517735</v>
      </c>
      <c r="I449" s="8">
        <f t="shared" si="114"/>
        <v>0.16526056932683869</v>
      </c>
      <c r="J449" s="8">
        <f t="shared" si="115"/>
        <v>4.1236155058772574E-2</v>
      </c>
      <c r="K449" s="8">
        <f t="shared" si="116"/>
        <v>0.1691914275862742</v>
      </c>
      <c r="L449" s="8">
        <f t="shared" si="117"/>
        <v>0.11119263547987099</v>
      </c>
      <c r="M449" s="8">
        <f t="shared" si="118"/>
        <v>3.0348900324608061E-2</v>
      </c>
      <c r="N449" s="8">
        <f t="shared" si="119"/>
        <v>0.17320320407253231</v>
      </c>
      <c r="O449" s="8">
        <f t="shared" si="120"/>
        <v>0.33292704572920967</v>
      </c>
      <c r="P449" s="8">
        <f t="shared" si="121"/>
        <v>1.6020695975820967E-6</v>
      </c>
      <c r="Q449" s="8">
        <f t="shared" si="122"/>
        <v>0.15361310098996783</v>
      </c>
      <c r="R449" s="8">
        <f t="shared" si="123"/>
        <v>1</v>
      </c>
      <c r="S449" s="8">
        <f t="shared" si="124"/>
        <v>1.2640310937853227</v>
      </c>
      <c r="T449" s="8">
        <f t="shared" si="125"/>
        <v>0.97246234552032262</v>
      </c>
      <c r="W449" s="7" t="s">
        <v>1752</v>
      </c>
      <c r="X449" s="7" t="s">
        <v>525</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1</v>
      </c>
      <c r="AO449" s="8">
        <v>0</v>
      </c>
      <c r="AP449" s="8">
        <v>0</v>
      </c>
      <c r="AS449" s="7">
        <v>423510</v>
      </c>
      <c r="AT449" s="7" t="s">
        <v>525</v>
      </c>
      <c r="AU449" s="8">
        <v>0.11292745329908065</v>
      </c>
      <c r="AV449" s="8">
        <v>3.064364153573065E-2</v>
      </c>
      <c r="AW449" s="8">
        <v>0.15510452035969355</v>
      </c>
      <c r="AX449" s="8">
        <v>0.32290448097661295</v>
      </c>
      <c r="AY449" s="8">
        <v>7.6144827325080627E-2</v>
      </c>
      <c r="AZ449" s="8">
        <v>0.26820759193517735</v>
      </c>
      <c r="BA449" s="8">
        <v>0.16526056932683869</v>
      </c>
      <c r="BB449" s="8">
        <v>4.1236155058772574E-2</v>
      </c>
      <c r="BC449" s="8">
        <v>0.1691914275862742</v>
      </c>
      <c r="BD449" s="8">
        <v>0.11119263547987099</v>
      </c>
      <c r="BE449" s="8">
        <v>3.0348900324608061E-2</v>
      </c>
      <c r="BF449" s="8">
        <v>0.17320320407253231</v>
      </c>
      <c r="BG449" s="8">
        <v>0.33292704572920967</v>
      </c>
      <c r="BH449" s="8">
        <v>1.6020695975820967E-6</v>
      </c>
      <c r="BI449" s="8">
        <v>0.15361310098996783</v>
      </c>
      <c r="BJ449" s="8">
        <v>1.2986756151943546</v>
      </c>
      <c r="BK449" s="8">
        <v>1.2640310937853227</v>
      </c>
      <c r="BL449" s="8">
        <v>0.97246234552032262</v>
      </c>
    </row>
    <row r="450" spans="1:64" x14ac:dyDescent="0.3">
      <c r="A450" s="7">
        <v>423520</v>
      </c>
      <c r="B450" s="7" t="s">
        <v>526</v>
      </c>
      <c r="C450" s="8">
        <f t="shared" si="108"/>
        <v>4.1219418910225798E-2</v>
      </c>
      <c r="D450" s="8">
        <f t="shared" si="109"/>
        <v>1.3066933302783868E-2</v>
      </c>
      <c r="E450" s="8">
        <f t="shared" si="110"/>
        <v>5.500709073809678E-2</v>
      </c>
      <c r="F450" s="8">
        <f t="shared" si="111"/>
        <v>0.20805371617519353</v>
      </c>
      <c r="G450" s="8">
        <f t="shared" si="112"/>
        <v>6.1157867804096773E-2</v>
      </c>
      <c r="H450" s="8">
        <f t="shared" si="113"/>
        <v>0.17396041960254838</v>
      </c>
      <c r="I450" s="8">
        <f t="shared" si="114"/>
        <v>5.7995241422322583E-2</v>
      </c>
      <c r="J450" s="8">
        <f t="shared" si="115"/>
        <v>1.6959323667762902E-2</v>
      </c>
      <c r="K450" s="8">
        <f t="shared" si="116"/>
        <v>5.8428694829419349E-2</v>
      </c>
      <c r="L450" s="8">
        <f t="shared" si="117"/>
        <v>4.2989122624370969E-2</v>
      </c>
      <c r="M450" s="8">
        <f t="shared" si="118"/>
        <v>1.3671844011612906E-2</v>
      </c>
      <c r="N450" s="8">
        <f t="shared" si="119"/>
        <v>6.3616076078532272E-2</v>
      </c>
      <c r="O450" s="8">
        <f t="shared" si="120"/>
        <v>9.5069625470387095E-2</v>
      </c>
      <c r="P450" s="8">
        <f t="shared" si="121"/>
        <v>3.3264992686558064E-7</v>
      </c>
      <c r="Q450" s="8">
        <f t="shared" si="122"/>
        <v>4.7984738841741953E-2</v>
      </c>
      <c r="R450" s="8">
        <f t="shared" si="123"/>
        <v>1</v>
      </c>
      <c r="S450" s="8">
        <f t="shared" si="124"/>
        <v>0.62059135842032254</v>
      </c>
      <c r="T450" s="8">
        <f t="shared" si="125"/>
        <v>0.31080261475790333</v>
      </c>
      <c r="W450" s="7" t="s">
        <v>1753</v>
      </c>
      <c r="X450" s="7" t="s">
        <v>526</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1</v>
      </c>
      <c r="AO450" s="8">
        <v>0</v>
      </c>
      <c r="AP450" s="8">
        <v>0</v>
      </c>
      <c r="AS450" s="7">
        <v>423520</v>
      </c>
      <c r="AT450" s="7" t="s">
        <v>526</v>
      </c>
      <c r="AU450" s="8">
        <v>4.1219418910225798E-2</v>
      </c>
      <c r="AV450" s="8">
        <v>1.3066933302783868E-2</v>
      </c>
      <c r="AW450" s="8">
        <v>5.500709073809678E-2</v>
      </c>
      <c r="AX450" s="8">
        <v>0.20805371617519353</v>
      </c>
      <c r="AY450" s="8">
        <v>6.1157867804096773E-2</v>
      </c>
      <c r="AZ450" s="8">
        <v>0.17396041960254838</v>
      </c>
      <c r="BA450" s="8">
        <v>5.7995241422322583E-2</v>
      </c>
      <c r="BB450" s="8">
        <v>1.6959323667762902E-2</v>
      </c>
      <c r="BC450" s="8">
        <v>5.8428694829419349E-2</v>
      </c>
      <c r="BD450" s="8">
        <v>4.2989122624370969E-2</v>
      </c>
      <c r="BE450" s="8">
        <v>1.3671844011612906E-2</v>
      </c>
      <c r="BF450" s="8">
        <v>6.3616076078532272E-2</v>
      </c>
      <c r="BG450" s="8">
        <v>9.5069625470387095E-2</v>
      </c>
      <c r="BH450" s="8">
        <v>3.3264992686558064E-7</v>
      </c>
      <c r="BI450" s="8">
        <v>4.7984738841741953E-2</v>
      </c>
      <c r="BJ450" s="8">
        <v>1.109293442951129</v>
      </c>
      <c r="BK450" s="8">
        <v>0.62059135842032254</v>
      </c>
      <c r="BL450" s="8">
        <v>0.31080261475790333</v>
      </c>
    </row>
    <row r="451" spans="1:64" x14ac:dyDescent="0.3">
      <c r="A451" s="7">
        <v>423610</v>
      </c>
      <c r="B451" s="7" t="s">
        <v>527</v>
      </c>
      <c r="C451" s="8">
        <f t="shared" ref="C451:C514" si="126">IF(Y451=0,VLOOKUP(A451,$AS$2:$BL$948,3,FALSE),Y451)</f>
        <v>8.4963844760199997E-2</v>
      </c>
      <c r="D451" s="8">
        <f t="shared" ref="D451:D514" si="127">IF(Z451=0,VLOOKUP(A451,$AS$2:$BL$948,4,FALSE),Z451)</f>
        <v>1.09650213055E-2</v>
      </c>
      <c r="E451" s="8">
        <f t="shared" ref="E451:E514" si="128">IF(AA451=0,VLOOKUP(A451,$AS$2:$BL$948,5,FALSE),AA451)</f>
        <v>0.119198811583</v>
      </c>
      <c r="F451" s="8">
        <f t="shared" ref="F451:F514" si="129">IF(AB451=0,VLOOKUP($A451,$AS$2:$BL$948,6,FALSE),AB451)</f>
        <v>0.37616506071200001</v>
      </c>
      <c r="G451" s="8">
        <f t="shared" ref="G451:G514" si="130">IF(AC451=0,VLOOKUP($A451,$AS$2:$BL$948,7,FALSE),AC451)</f>
        <v>4.0868135628700002E-2</v>
      </c>
      <c r="H451" s="8">
        <f t="shared" ref="H451:H514" si="131">IF(AD451=0,VLOOKUP($A451,$AS$2:$BL$948,8,FALSE),AD451)</f>
        <v>0.15243942682100001</v>
      </c>
      <c r="I451" s="8">
        <f t="shared" ref="I451:I514" si="132">IF(AE451=0,VLOOKUP($A451,$AS$2:$BL$948,9,FALSE),AE451)</f>
        <v>0.182042293168</v>
      </c>
      <c r="J451" s="8">
        <f t="shared" ref="J451:J514" si="133">IF(AF451=0,VLOOKUP($A451,$AS$2:$BL$948,10,FALSE),AF451)</f>
        <v>2.00518578236E-2</v>
      </c>
      <c r="K451" s="8">
        <f t="shared" ref="K451:K514" si="134">IF(AG451=0,VLOOKUP($A451,$AS$2:$BL$948,11,FALSE),AG451)</f>
        <v>8.4477642215200002E-2</v>
      </c>
      <c r="L451" s="8">
        <f t="shared" ref="L451:L514" si="135">IF(AH451=0,VLOOKUP($A451,$AS$2:$BL$948,12,FALSE),AH451)</f>
        <v>8.30966841362E-2</v>
      </c>
      <c r="M451" s="8">
        <f t="shared" ref="M451:M514" si="136">IF(AI451=0,VLOOKUP($A451,$AS$2:$BL$948,13,FALSE),AI451)</f>
        <v>1.06219998518E-2</v>
      </c>
      <c r="N451" s="8">
        <f t="shared" ref="N451:N514" si="137">IF(AJ451=0,VLOOKUP($A451,$AS$2:$BL$948,14,FALSE),AJ451)</f>
        <v>0.16052686731099999</v>
      </c>
      <c r="O451" s="8">
        <f t="shared" ref="O451:O514" si="138">IF(AK451=0,VLOOKUP($A451,$AS$2:$BL$948,15,FALSE),AK451)</f>
        <v>0.56016600376100001</v>
      </c>
      <c r="P451" s="8">
        <f t="shared" ref="P451:P514" si="139">IF(AL451=0,VLOOKUP($A451,$AS$2:$BL$948,16,FALSE),AL451)</f>
        <v>2.1266319225799999E-6</v>
      </c>
      <c r="Q451" s="8">
        <f t="shared" ref="Q451:Q514" si="140">IF(AM451=0,VLOOKUP($A451,$AS$2:$BL$948,17,FALSE),AM451)</f>
        <v>0.17250543428099999</v>
      </c>
      <c r="R451" s="8">
        <f t="shared" ref="R451:R514" si="141">IF(AN451=0,VLOOKUP($A451,$AS$2:$BL$948,18,FALSE),AN451)</f>
        <v>1.21512767765</v>
      </c>
      <c r="S451" s="8">
        <f t="shared" ref="S451:S514" si="142">IF(AO451=0,VLOOKUP($A451,$AS$2:$BL$948,19,FALSE),AO451)</f>
        <v>1.56947262316</v>
      </c>
      <c r="T451" s="8">
        <f t="shared" ref="T451:T514" si="143">IF(AP451=0,VLOOKUP($A451,$AS$2:$BL$948,20,FALSE),AP451)</f>
        <v>1.28657179321</v>
      </c>
      <c r="W451" s="7" t="s">
        <v>1754</v>
      </c>
      <c r="X451" s="7" t="s">
        <v>527</v>
      </c>
      <c r="Y451" s="8">
        <v>8.4963844760199997E-2</v>
      </c>
      <c r="Z451" s="8">
        <v>1.09650213055E-2</v>
      </c>
      <c r="AA451" s="8">
        <v>0.119198811583</v>
      </c>
      <c r="AB451" s="8">
        <v>0.37616506071200001</v>
      </c>
      <c r="AC451" s="8">
        <v>4.0868135628700002E-2</v>
      </c>
      <c r="AD451" s="8">
        <v>0.15243942682100001</v>
      </c>
      <c r="AE451" s="8">
        <v>0.182042293168</v>
      </c>
      <c r="AF451" s="8">
        <v>2.00518578236E-2</v>
      </c>
      <c r="AG451" s="8">
        <v>8.4477642215200002E-2</v>
      </c>
      <c r="AH451" s="8">
        <v>8.30966841362E-2</v>
      </c>
      <c r="AI451" s="8">
        <v>1.06219998518E-2</v>
      </c>
      <c r="AJ451" s="8">
        <v>0.16052686731099999</v>
      </c>
      <c r="AK451" s="8">
        <v>0.56016600376100001</v>
      </c>
      <c r="AL451" s="8">
        <v>2.1266319225799999E-6</v>
      </c>
      <c r="AM451" s="8">
        <v>0.17250543428099999</v>
      </c>
      <c r="AN451" s="8">
        <v>1.21512767765</v>
      </c>
      <c r="AO451" s="8">
        <v>1.56947262316</v>
      </c>
      <c r="AP451" s="8">
        <v>1.28657179321</v>
      </c>
      <c r="AS451" s="7">
        <v>423610</v>
      </c>
      <c r="AT451" s="7" t="s">
        <v>527</v>
      </c>
      <c r="AU451" s="8">
        <v>0.13505341182190161</v>
      </c>
      <c r="AV451" s="8">
        <v>3.3363997809680655E-2</v>
      </c>
      <c r="AW451" s="8">
        <v>0.20362437528399999</v>
      </c>
      <c r="AX451" s="8">
        <v>0.57685005424709657</v>
      </c>
      <c r="AY451" s="8">
        <v>0.12312026133776453</v>
      </c>
      <c r="AZ451" s="8">
        <v>0.45254723081066139</v>
      </c>
      <c r="BA451" s="8">
        <v>0.30949895292003227</v>
      </c>
      <c r="BB451" s="8">
        <v>6.8031116451514523E-2</v>
      </c>
      <c r="BC451" s="8">
        <v>0.28797274640176129</v>
      </c>
      <c r="BD451" s="8">
        <v>0.13689642253573708</v>
      </c>
      <c r="BE451" s="8">
        <v>3.3281132071714521E-2</v>
      </c>
      <c r="BF451" s="8">
        <v>0.2382848378794678</v>
      </c>
      <c r="BG451" s="8">
        <v>0.44271184168208083</v>
      </c>
      <c r="BH451" s="8">
        <v>1.5338747941785326E-6</v>
      </c>
      <c r="BI451" s="8">
        <v>0.13633493999627413</v>
      </c>
      <c r="BJ451" s="8">
        <v>1.3720417849151609</v>
      </c>
      <c r="BK451" s="8">
        <v>1.9428401270404834</v>
      </c>
      <c r="BL451" s="8">
        <v>1.4558253964187093</v>
      </c>
    </row>
    <row r="452" spans="1:64" x14ac:dyDescent="0.3">
      <c r="A452" s="7">
        <v>423620</v>
      </c>
      <c r="B452" s="7" t="s">
        <v>528</v>
      </c>
      <c r="C452" s="8">
        <f t="shared" si="126"/>
        <v>8.4864114908399998E-2</v>
      </c>
      <c r="D452" s="8">
        <f t="shared" si="127"/>
        <v>1.09402870063E-2</v>
      </c>
      <c r="E452" s="8">
        <f t="shared" si="128"/>
        <v>0.119238614959</v>
      </c>
      <c r="F452" s="8">
        <f t="shared" si="129"/>
        <v>0.340721605998</v>
      </c>
      <c r="G452" s="8">
        <f t="shared" si="130"/>
        <v>3.7043433233099998E-2</v>
      </c>
      <c r="H452" s="8">
        <f t="shared" si="131"/>
        <v>0.138360207402</v>
      </c>
      <c r="I452" s="8">
        <f t="shared" si="132"/>
        <v>0.180747166169</v>
      </c>
      <c r="J452" s="8">
        <f t="shared" si="133"/>
        <v>1.98818758565E-2</v>
      </c>
      <c r="K452" s="8">
        <f t="shared" si="134"/>
        <v>8.3630742191999993E-2</v>
      </c>
      <c r="L452" s="8">
        <f t="shared" si="135"/>
        <v>8.33356248962E-2</v>
      </c>
      <c r="M452" s="8">
        <f t="shared" si="136"/>
        <v>1.06329848186E-2</v>
      </c>
      <c r="N452" s="8">
        <f t="shared" si="137"/>
        <v>0.161165870711</v>
      </c>
      <c r="O452" s="8">
        <f t="shared" si="138"/>
        <v>0.558559072868</v>
      </c>
      <c r="P452" s="8">
        <f t="shared" si="139"/>
        <v>2.3416671665599998E-6</v>
      </c>
      <c r="Q452" s="8">
        <f t="shared" si="140"/>
        <v>0.17361925577099999</v>
      </c>
      <c r="R452" s="8">
        <f t="shared" si="141"/>
        <v>1.2150430168699999</v>
      </c>
      <c r="S452" s="8">
        <f t="shared" si="142"/>
        <v>1.5161252466299999</v>
      </c>
      <c r="T452" s="8">
        <f t="shared" si="143"/>
        <v>1.2842597842200001</v>
      </c>
      <c r="W452" s="7" t="s">
        <v>1755</v>
      </c>
      <c r="X452" s="7" t="s">
        <v>528</v>
      </c>
      <c r="Y452" s="8">
        <v>8.4864114908399998E-2</v>
      </c>
      <c r="Z452" s="8">
        <v>1.09402870063E-2</v>
      </c>
      <c r="AA452" s="8">
        <v>0.119238614959</v>
      </c>
      <c r="AB452" s="8">
        <v>0.340721605998</v>
      </c>
      <c r="AC452" s="8">
        <v>3.7043433233099998E-2</v>
      </c>
      <c r="AD452" s="8">
        <v>0.138360207402</v>
      </c>
      <c r="AE452" s="8">
        <v>0.180747166169</v>
      </c>
      <c r="AF452" s="8">
        <v>1.98818758565E-2</v>
      </c>
      <c r="AG452" s="8">
        <v>8.3630742191999993E-2</v>
      </c>
      <c r="AH452" s="8">
        <v>8.33356248962E-2</v>
      </c>
      <c r="AI452" s="8">
        <v>1.06329848186E-2</v>
      </c>
      <c r="AJ452" s="8">
        <v>0.161165870711</v>
      </c>
      <c r="AK452" s="8">
        <v>0.558559072868</v>
      </c>
      <c r="AL452" s="8">
        <v>2.3416671665599998E-6</v>
      </c>
      <c r="AM452" s="8">
        <v>0.17361925577099999</v>
      </c>
      <c r="AN452" s="8">
        <v>1.2150430168699999</v>
      </c>
      <c r="AO452" s="8">
        <v>1.5161252466299999</v>
      </c>
      <c r="AP452" s="8">
        <v>1.2842597842200001</v>
      </c>
      <c r="AS452" s="7">
        <v>423620</v>
      </c>
      <c r="AT452" s="7" t="s">
        <v>528</v>
      </c>
      <c r="AU452" s="8">
        <v>8.2592627913070954E-2</v>
      </c>
      <c r="AV452" s="8">
        <v>2.3279805284108068E-2</v>
      </c>
      <c r="AW452" s="8">
        <v>0.11877216744053228</v>
      </c>
      <c r="AX452" s="8">
        <v>0.27090138954453225</v>
      </c>
      <c r="AY452" s="8">
        <v>6.779021345900807E-2</v>
      </c>
      <c r="AZ452" s="8">
        <v>0.22217579884425806</v>
      </c>
      <c r="BA452" s="8">
        <v>0.19103597816153234</v>
      </c>
      <c r="BB452" s="8">
        <v>4.7838865211375821E-2</v>
      </c>
      <c r="BC452" s="8">
        <v>0.17506676254950007</v>
      </c>
      <c r="BD452" s="8">
        <v>8.4483487386035477E-2</v>
      </c>
      <c r="BE452" s="8">
        <v>2.337421361385484E-2</v>
      </c>
      <c r="BF452" s="8">
        <v>0.13776513971958065</v>
      </c>
      <c r="BG452" s="8">
        <v>0.2252254326080646</v>
      </c>
      <c r="BH452" s="8">
        <v>9.2571824087322572E-7</v>
      </c>
      <c r="BI452" s="8">
        <v>7.0007764423790309E-2</v>
      </c>
      <c r="BJ452" s="8">
        <v>1.2246446006375806</v>
      </c>
      <c r="BK452" s="8">
        <v>0.96409320829935463</v>
      </c>
      <c r="BL452" s="8">
        <v>0.81716741237451629</v>
      </c>
    </row>
    <row r="453" spans="1:64" x14ac:dyDescent="0.3">
      <c r="A453" s="7">
        <v>423690</v>
      </c>
      <c r="B453" s="7" t="s">
        <v>529</v>
      </c>
      <c r="C453" s="8">
        <f t="shared" si="126"/>
        <v>0.12364835716391935</v>
      </c>
      <c r="D453" s="8">
        <f t="shared" si="127"/>
        <v>3.1743678222237087E-2</v>
      </c>
      <c r="E453" s="8">
        <f t="shared" si="128"/>
        <v>0.18365186402677416</v>
      </c>
      <c r="F453" s="8">
        <f t="shared" si="129"/>
        <v>0.61343477112422584</v>
      </c>
      <c r="G453" s="8">
        <f t="shared" si="130"/>
        <v>0.14057947473987098</v>
      </c>
      <c r="H453" s="8">
        <f t="shared" si="131"/>
        <v>0.49083311193512913</v>
      </c>
      <c r="I453" s="8">
        <f t="shared" si="132"/>
        <v>0.28530300506243539</v>
      </c>
      <c r="J453" s="8">
        <f t="shared" si="133"/>
        <v>6.4966996978017735E-2</v>
      </c>
      <c r="K453" s="8">
        <f t="shared" si="134"/>
        <v>0.26518164419406454</v>
      </c>
      <c r="L453" s="8">
        <f t="shared" si="135"/>
        <v>0.12556423805945166</v>
      </c>
      <c r="M453" s="8">
        <f t="shared" si="136"/>
        <v>3.167346510122742E-2</v>
      </c>
      <c r="N453" s="8">
        <f t="shared" si="137"/>
        <v>0.2136667080292258</v>
      </c>
      <c r="O453" s="8">
        <f t="shared" si="138"/>
        <v>0.37935876917535466</v>
      </c>
      <c r="P453" s="8">
        <f t="shared" si="139"/>
        <v>1.1333576445640002E-6</v>
      </c>
      <c r="Q453" s="8">
        <f t="shared" si="140"/>
        <v>0.11681946291174192</v>
      </c>
      <c r="R453" s="8">
        <f t="shared" si="141"/>
        <v>1</v>
      </c>
      <c r="S453" s="8">
        <f t="shared" si="142"/>
        <v>1.922266712637581</v>
      </c>
      <c r="T453" s="8">
        <f t="shared" si="143"/>
        <v>1.2928710010729028</v>
      </c>
      <c r="W453" s="7" t="s">
        <v>1756</v>
      </c>
      <c r="X453" s="7" t="s">
        <v>529</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1</v>
      </c>
      <c r="AO453" s="8">
        <v>0</v>
      </c>
      <c r="AP453" s="8">
        <v>0</v>
      </c>
      <c r="AS453" s="7">
        <v>423690</v>
      </c>
      <c r="AT453" s="7" t="s">
        <v>529</v>
      </c>
      <c r="AU453" s="8">
        <v>0.12364835716391935</v>
      </c>
      <c r="AV453" s="8">
        <v>3.1743678222237087E-2</v>
      </c>
      <c r="AW453" s="8">
        <v>0.18365186402677416</v>
      </c>
      <c r="AX453" s="8">
        <v>0.61343477112422584</v>
      </c>
      <c r="AY453" s="8">
        <v>0.14057947473987098</v>
      </c>
      <c r="AZ453" s="8">
        <v>0.49083311193512913</v>
      </c>
      <c r="BA453" s="8">
        <v>0.28530300506243539</v>
      </c>
      <c r="BB453" s="8">
        <v>6.4966996978017735E-2</v>
      </c>
      <c r="BC453" s="8">
        <v>0.26518164419406454</v>
      </c>
      <c r="BD453" s="8">
        <v>0.12556423805945166</v>
      </c>
      <c r="BE453" s="8">
        <v>3.167346510122742E-2</v>
      </c>
      <c r="BF453" s="8">
        <v>0.2136667080292258</v>
      </c>
      <c r="BG453" s="8">
        <v>0.37935876917535466</v>
      </c>
      <c r="BH453" s="8">
        <v>1.1333576445640002E-6</v>
      </c>
      <c r="BI453" s="8">
        <v>0.11681946291174192</v>
      </c>
      <c r="BJ453" s="8">
        <v>1.3390438994133878</v>
      </c>
      <c r="BK453" s="8">
        <v>1.922266712637581</v>
      </c>
      <c r="BL453" s="8">
        <v>1.2928710010729028</v>
      </c>
    </row>
    <row r="454" spans="1:64" x14ac:dyDescent="0.3">
      <c r="A454" s="7">
        <v>423710</v>
      </c>
      <c r="B454" s="7" t="s">
        <v>530</v>
      </c>
      <c r="C454" s="8">
        <f t="shared" si="126"/>
        <v>0.11258211234311291</v>
      </c>
      <c r="D454" s="8">
        <f t="shared" si="127"/>
        <v>3.0511892723303229E-2</v>
      </c>
      <c r="E454" s="8">
        <f t="shared" si="128"/>
        <v>0.15390683878563713</v>
      </c>
      <c r="F454" s="8">
        <f t="shared" si="129"/>
        <v>0.24410765580064522</v>
      </c>
      <c r="G454" s="8">
        <f t="shared" si="130"/>
        <v>5.8489987742708055E-2</v>
      </c>
      <c r="H454" s="8">
        <f t="shared" si="131"/>
        <v>0.20542276519625327</v>
      </c>
      <c r="I454" s="8">
        <f t="shared" si="132"/>
        <v>0.16266179327770963</v>
      </c>
      <c r="J454" s="8">
        <f t="shared" si="133"/>
        <v>4.0606496194870959E-2</v>
      </c>
      <c r="K454" s="8">
        <f t="shared" si="134"/>
        <v>0.16612576230318063</v>
      </c>
      <c r="L454" s="8">
        <f t="shared" si="135"/>
        <v>0.11122117831362902</v>
      </c>
      <c r="M454" s="8">
        <f t="shared" si="136"/>
        <v>3.029967171002259E-2</v>
      </c>
      <c r="N454" s="8">
        <f t="shared" si="137"/>
        <v>0.17208238273195159</v>
      </c>
      <c r="O454" s="8">
        <f t="shared" si="138"/>
        <v>0.33253082508720966</v>
      </c>
      <c r="P454" s="8">
        <f t="shared" si="139"/>
        <v>2.1405337250720973E-6</v>
      </c>
      <c r="Q454" s="8">
        <f t="shared" si="140"/>
        <v>0.15531429792466137</v>
      </c>
      <c r="R454" s="8">
        <f t="shared" si="141"/>
        <v>1</v>
      </c>
      <c r="S454" s="8">
        <f t="shared" si="142"/>
        <v>1.1047946022880648</v>
      </c>
      <c r="T454" s="8">
        <f t="shared" si="143"/>
        <v>0.96616824532451606</v>
      </c>
      <c r="W454" s="7" t="s">
        <v>1757</v>
      </c>
      <c r="X454" s="7" t="s">
        <v>530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1</v>
      </c>
      <c r="AO454" s="8">
        <v>0</v>
      </c>
      <c r="AP454" s="8">
        <v>0</v>
      </c>
      <c r="AS454" s="7">
        <v>423710</v>
      </c>
      <c r="AT454" s="7" t="s">
        <v>530</v>
      </c>
      <c r="AU454" s="8">
        <v>0.11258211234311291</v>
      </c>
      <c r="AV454" s="8">
        <v>3.0511892723303229E-2</v>
      </c>
      <c r="AW454" s="8">
        <v>0.15390683878563713</v>
      </c>
      <c r="AX454" s="8">
        <v>0.24410765580064522</v>
      </c>
      <c r="AY454" s="8">
        <v>5.8489987742708055E-2</v>
      </c>
      <c r="AZ454" s="8">
        <v>0.20542276519625327</v>
      </c>
      <c r="BA454" s="8">
        <v>0.16266179327770963</v>
      </c>
      <c r="BB454" s="8">
        <v>4.0606496194870959E-2</v>
      </c>
      <c r="BC454" s="8">
        <v>0.16612576230318063</v>
      </c>
      <c r="BD454" s="8">
        <v>0.11122117831362902</v>
      </c>
      <c r="BE454" s="8">
        <v>3.029967171002259E-2</v>
      </c>
      <c r="BF454" s="8">
        <v>0.17208238273195159</v>
      </c>
      <c r="BG454" s="8">
        <v>0.33253082508720966</v>
      </c>
      <c r="BH454" s="8">
        <v>2.1405337250720973E-6</v>
      </c>
      <c r="BI454" s="8">
        <v>0.15531429792466137</v>
      </c>
      <c r="BJ454" s="8">
        <v>1.2970008438522578</v>
      </c>
      <c r="BK454" s="8">
        <v>1.1047946022880648</v>
      </c>
      <c r="BL454" s="8">
        <v>0.96616824532451606</v>
      </c>
    </row>
    <row r="455" spans="1:64" x14ac:dyDescent="0.3">
      <c r="A455" s="7">
        <v>423720</v>
      </c>
      <c r="B455" s="7" t="s">
        <v>531</v>
      </c>
      <c r="C455" s="8">
        <f t="shared" si="126"/>
        <v>0.14246094822290326</v>
      </c>
      <c r="D455" s="8">
        <f t="shared" si="127"/>
        <v>3.6505617495564531E-2</v>
      </c>
      <c r="E455" s="8">
        <f t="shared" si="128"/>
        <v>0.19397271985686776</v>
      </c>
      <c r="F455" s="8">
        <f t="shared" si="129"/>
        <v>0.35382975956119361</v>
      </c>
      <c r="G455" s="8">
        <f t="shared" si="130"/>
        <v>7.8745130805920979E-2</v>
      </c>
      <c r="H455" s="8">
        <f t="shared" si="131"/>
        <v>0.2823013388892226</v>
      </c>
      <c r="I455" s="8">
        <f t="shared" si="132"/>
        <v>0.20487678264717746</v>
      </c>
      <c r="J455" s="8">
        <f t="shared" si="133"/>
        <v>4.8286503927525815E-2</v>
      </c>
      <c r="K455" s="8">
        <f t="shared" si="134"/>
        <v>0.20410617968863712</v>
      </c>
      <c r="L455" s="8">
        <f t="shared" si="135"/>
        <v>0.14008336984067746</v>
      </c>
      <c r="M455" s="8">
        <f t="shared" si="136"/>
        <v>3.6117192525590321E-2</v>
      </c>
      <c r="N455" s="8">
        <f t="shared" si="137"/>
        <v>0.21862719939356445</v>
      </c>
      <c r="O455" s="8">
        <f t="shared" si="138"/>
        <v>0.44955120904516099</v>
      </c>
      <c r="P455" s="8">
        <f t="shared" si="139"/>
        <v>2.5738075630811308E-6</v>
      </c>
      <c r="Q455" s="8">
        <f t="shared" si="140"/>
        <v>0.20965349957500001</v>
      </c>
      <c r="R455" s="8">
        <f t="shared" si="141"/>
        <v>1</v>
      </c>
      <c r="S455" s="8">
        <f t="shared" si="142"/>
        <v>1.521327842159677</v>
      </c>
      <c r="T455" s="8">
        <f t="shared" si="143"/>
        <v>1.2637210791661293</v>
      </c>
      <c r="W455" s="7" t="s">
        <v>1758</v>
      </c>
      <c r="X455" s="7" t="s">
        <v>531</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1</v>
      </c>
      <c r="AO455" s="8">
        <v>0</v>
      </c>
      <c r="AP455" s="8">
        <v>0</v>
      </c>
      <c r="AS455" s="7">
        <v>423720</v>
      </c>
      <c r="AT455" s="7" t="s">
        <v>531</v>
      </c>
      <c r="AU455" s="8">
        <v>0.14246094822290326</v>
      </c>
      <c r="AV455" s="8">
        <v>3.6505617495564531E-2</v>
      </c>
      <c r="AW455" s="8">
        <v>0.19397271985686776</v>
      </c>
      <c r="AX455" s="8">
        <v>0.35382975956119361</v>
      </c>
      <c r="AY455" s="8">
        <v>7.8745130805920979E-2</v>
      </c>
      <c r="AZ455" s="8">
        <v>0.2823013388892226</v>
      </c>
      <c r="BA455" s="8">
        <v>0.20487678264717746</v>
      </c>
      <c r="BB455" s="8">
        <v>4.8286503927525815E-2</v>
      </c>
      <c r="BC455" s="8">
        <v>0.20410617968863712</v>
      </c>
      <c r="BD455" s="8">
        <v>0.14008336984067746</v>
      </c>
      <c r="BE455" s="8">
        <v>3.6117192525590321E-2</v>
      </c>
      <c r="BF455" s="8">
        <v>0.21862719939356445</v>
      </c>
      <c r="BG455" s="8">
        <v>0.44955120904516099</v>
      </c>
      <c r="BH455" s="8">
        <v>2.5738075630811308E-6</v>
      </c>
      <c r="BI455" s="8">
        <v>0.20965349957500001</v>
      </c>
      <c r="BJ455" s="8">
        <v>1.3729392855748388</v>
      </c>
      <c r="BK455" s="8">
        <v>1.521327842159677</v>
      </c>
      <c r="BL455" s="8">
        <v>1.2637210791661293</v>
      </c>
    </row>
    <row r="456" spans="1:64" x14ac:dyDescent="0.3">
      <c r="A456" s="7">
        <v>423730</v>
      </c>
      <c r="B456" s="7" t="s">
        <v>532</v>
      </c>
      <c r="C456" s="8">
        <f t="shared" si="126"/>
        <v>0.10722580401646774</v>
      </c>
      <c r="D456" s="8">
        <f t="shared" si="127"/>
        <v>2.9682964875308061E-2</v>
      </c>
      <c r="E456" s="8">
        <f t="shared" si="128"/>
        <v>0.14587947313233876</v>
      </c>
      <c r="F456" s="8">
        <f t="shared" si="129"/>
        <v>0.27489334671338711</v>
      </c>
      <c r="G456" s="8">
        <f t="shared" si="130"/>
        <v>6.8473688898422577E-2</v>
      </c>
      <c r="H456" s="8">
        <f t="shared" si="131"/>
        <v>0.22975827092540321</v>
      </c>
      <c r="I456" s="8">
        <f t="shared" si="132"/>
        <v>0.15694838870395164</v>
      </c>
      <c r="J456" s="8">
        <f t="shared" si="133"/>
        <v>3.9934512037133878E-2</v>
      </c>
      <c r="K456" s="8">
        <f t="shared" si="134"/>
        <v>0.1590322600856291</v>
      </c>
      <c r="L456" s="8">
        <f t="shared" si="135"/>
        <v>0.10614840486361289</v>
      </c>
      <c r="M456" s="8">
        <f t="shared" si="136"/>
        <v>2.951241919008871E-2</v>
      </c>
      <c r="N456" s="8">
        <f t="shared" si="137"/>
        <v>0.16332175960803222</v>
      </c>
      <c r="O456" s="8">
        <f t="shared" si="138"/>
        <v>0.30549492124116123</v>
      </c>
      <c r="P456" s="8">
        <f t="shared" si="139"/>
        <v>1.711567767927419E-6</v>
      </c>
      <c r="Q456" s="8">
        <f t="shared" si="140"/>
        <v>0.14182924924348383</v>
      </c>
      <c r="R456" s="8">
        <f t="shared" si="141"/>
        <v>1</v>
      </c>
      <c r="S456" s="8">
        <f t="shared" si="142"/>
        <v>1.1215124033112907</v>
      </c>
      <c r="T456" s="8">
        <f t="shared" si="143"/>
        <v>0.90430225760112903</v>
      </c>
      <c r="W456" s="7" t="s">
        <v>1759</v>
      </c>
      <c r="X456" s="7" t="s">
        <v>532</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1</v>
      </c>
      <c r="AO456" s="8">
        <v>0</v>
      </c>
      <c r="AP456" s="8">
        <v>0</v>
      </c>
      <c r="AS456" s="7">
        <v>423730</v>
      </c>
      <c r="AT456" s="7" t="s">
        <v>532</v>
      </c>
      <c r="AU456" s="8">
        <v>0.10722580401646774</v>
      </c>
      <c r="AV456" s="8">
        <v>2.9682964875308061E-2</v>
      </c>
      <c r="AW456" s="8">
        <v>0.14587947313233876</v>
      </c>
      <c r="AX456" s="8">
        <v>0.27489334671338711</v>
      </c>
      <c r="AY456" s="8">
        <v>6.8473688898422577E-2</v>
      </c>
      <c r="AZ456" s="8">
        <v>0.22975827092540321</v>
      </c>
      <c r="BA456" s="8">
        <v>0.15694838870395164</v>
      </c>
      <c r="BB456" s="8">
        <v>3.9934512037133878E-2</v>
      </c>
      <c r="BC456" s="8">
        <v>0.1590322600856291</v>
      </c>
      <c r="BD456" s="8">
        <v>0.10614840486361289</v>
      </c>
      <c r="BE456" s="8">
        <v>2.951241919008871E-2</v>
      </c>
      <c r="BF456" s="8">
        <v>0.16332175960803222</v>
      </c>
      <c r="BG456" s="8">
        <v>0.30549492124116123</v>
      </c>
      <c r="BH456" s="8">
        <v>1.711567767927419E-6</v>
      </c>
      <c r="BI456" s="8">
        <v>0.14182924924348383</v>
      </c>
      <c r="BJ456" s="8">
        <v>1.2827882420238705</v>
      </c>
      <c r="BK456" s="8">
        <v>1.1215124033112907</v>
      </c>
      <c r="BL456" s="8">
        <v>0.90430225760112903</v>
      </c>
    </row>
    <row r="457" spans="1:64" x14ac:dyDescent="0.3">
      <c r="A457" s="7">
        <v>423740</v>
      </c>
      <c r="B457" s="7" t="s">
        <v>533</v>
      </c>
      <c r="C457" s="8">
        <f t="shared" si="126"/>
        <v>8.4212315193209666E-2</v>
      </c>
      <c r="D457" s="8">
        <f t="shared" si="127"/>
        <v>2.4703091128114519E-2</v>
      </c>
      <c r="E457" s="8">
        <f t="shared" si="128"/>
        <v>0.1151590612925</v>
      </c>
      <c r="F457" s="8">
        <f t="shared" si="129"/>
        <v>0.23199558086153224</v>
      </c>
      <c r="G457" s="8">
        <f t="shared" si="130"/>
        <v>5.8314121117562907E-2</v>
      </c>
      <c r="H457" s="8">
        <f t="shared" si="131"/>
        <v>0.19615458491862903</v>
      </c>
      <c r="I457" s="8">
        <f t="shared" si="132"/>
        <v>0.12326647868425807</v>
      </c>
      <c r="J457" s="8">
        <f t="shared" si="133"/>
        <v>3.3352688523606448E-2</v>
      </c>
      <c r="K457" s="8">
        <f t="shared" si="134"/>
        <v>0.1276568458861129</v>
      </c>
      <c r="L457" s="8">
        <f t="shared" si="135"/>
        <v>8.4348458339129059E-2</v>
      </c>
      <c r="M457" s="8">
        <f t="shared" si="136"/>
        <v>2.4854334841732256E-2</v>
      </c>
      <c r="N457" s="8">
        <f t="shared" si="137"/>
        <v>0.12927606708103226</v>
      </c>
      <c r="O457" s="8">
        <f t="shared" si="138"/>
        <v>0.22233696581693557</v>
      </c>
      <c r="P457" s="8">
        <f t="shared" si="139"/>
        <v>1.0694357444612903E-6</v>
      </c>
      <c r="Q457" s="8">
        <f t="shared" si="140"/>
        <v>0.10422571022217747</v>
      </c>
      <c r="R457" s="8">
        <f t="shared" si="141"/>
        <v>1</v>
      </c>
      <c r="S457" s="8">
        <f t="shared" si="142"/>
        <v>0.88969009334951621</v>
      </c>
      <c r="T457" s="8">
        <f t="shared" si="143"/>
        <v>0.68750181954548384</v>
      </c>
      <c r="W457" s="7" t="s">
        <v>1760</v>
      </c>
      <c r="X457" s="7" t="s">
        <v>533</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1</v>
      </c>
      <c r="AO457" s="8">
        <v>0</v>
      </c>
      <c r="AP457" s="8">
        <v>0</v>
      </c>
      <c r="AS457" s="7">
        <v>423740</v>
      </c>
      <c r="AT457" s="7" t="s">
        <v>533</v>
      </c>
      <c r="AU457" s="8">
        <v>8.4212315193209666E-2</v>
      </c>
      <c r="AV457" s="8">
        <v>2.4703091128114519E-2</v>
      </c>
      <c r="AW457" s="8">
        <v>0.1151590612925</v>
      </c>
      <c r="AX457" s="8">
        <v>0.23199558086153224</v>
      </c>
      <c r="AY457" s="8">
        <v>5.8314121117562907E-2</v>
      </c>
      <c r="AZ457" s="8">
        <v>0.19615458491862903</v>
      </c>
      <c r="BA457" s="8">
        <v>0.12326647868425807</v>
      </c>
      <c r="BB457" s="8">
        <v>3.3352688523606448E-2</v>
      </c>
      <c r="BC457" s="8">
        <v>0.1276568458861129</v>
      </c>
      <c r="BD457" s="8">
        <v>8.4348458339129059E-2</v>
      </c>
      <c r="BE457" s="8">
        <v>2.4854334841732256E-2</v>
      </c>
      <c r="BF457" s="8">
        <v>0.12927606708103226</v>
      </c>
      <c r="BG457" s="8">
        <v>0.22233696581693557</v>
      </c>
      <c r="BH457" s="8">
        <v>1.0694357444612903E-6</v>
      </c>
      <c r="BI457" s="8">
        <v>0.10422571022217747</v>
      </c>
      <c r="BJ457" s="8">
        <v>1.2240744676137099</v>
      </c>
      <c r="BK457" s="8">
        <v>0.88969009334951621</v>
      </c>
      <c r="BL457" s="8">
        <v>0.68750181954548384</v>
      </c>
    </row>
    <row r="458" spans="1:64" x14ac:dyDescent="0.3">
      <c r="A458" s="7">
        <v>423810</v>
      </c>
      <c r="B458" s="7" t="s">
        <v>534</v>
      </c>
      <c r="C458" s="8">
        <f t="shared" si="126"/>
        <v>0.10620180941913708</v>
      </c>
      <c r="D458" s="8">
        <f t="shared" si="127"/>
        <v>2.7356603979667743E-2</v>
      </c>
      <c r="E458" s="8">
        <f t="shared" si="128"/>
        <v>0.1740656786222419</v>
      </c>
      <c r="F458" s="8">
        <f t="shared" si="129"/>
        <v>0.2652898693608064</v>
      </c>
      <c r="G458" s="8">
        <f t="shared" si="130"/>
        <v>5.8080233970591942E-2</v>
      </c>
      <c r="H458" s="8">
        <f t="shared" si="131"/>
        <v>0.25377420660875805</v>
      </c>
      <c r="I458" s="8">
        <f t="shared" si="132"/>
        <v>0.14666617497212897</v>
      </c>
      <c r="J458" s="8">
        <f t="shared" si="133"/>
        <v>3.3774476408233868E-2</v>
      </c>
      <c r="K458" s="8">
        <f t="shared" si="134"/>
        <v>0.17071439865734997</v>
      </c>
      <c r="L458" s="8">
        <f t="shared" si="135"/>
        <v>9.7626245345572557E-2</v>
      </c>
      <c r="M458" s="8">
        <f t="shared" si="136"/>
        <v>2.5127822619498391E-2</v>
      </c>
      <c r="N458" s="8">
        <f t="shared" si="137"/>
        <v>0.18020139576777419</v>
      </c>
      <c r="O458" s="8">
        <f t="shared" si="138"/>
        <v>0.40006136050577401</v>
      </c>
      <c r="P458" s="8">
        <f t="shared" si="139"/>
        <v>2.2065679235587093E-6</v>
      </c>
      <c r="Q458" s="8">
        <f t="shared" si="140"/>
        <v>0.1865743045665646</v>
      </c>
      <c r="R458" s="8">
        <f t="shared" si="141"/>
        <v>1</v>
      </c>
      <c r="S458" s="8">
        <f t="shared" si="142"/>
        <v>1.2384346325204842</v>
      </c>
      <c r="T458" s="8">
        <f t="shared" si="143"/>
        <v>1.0124453726185485</v>
      </c>
      <c r="W458" s="7" t="s">
        <v>1761</v>
      </c>
      <c r="X458" s="7" t="s">
        <v>534</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1</v>
      </c>
      <c r="AO458" s="8">
        <v>0</v>
      </c>
      <c r="AP458" s="8">
        <v>0</v>
      </c>
      <c r="AS458" s="7">
        <v>423810</v>
      </c>
      <c r="AT458" s="7" t="s">
        <v>534</v>
      </c>
      <c r="AU458" s="8">
        <v>0.10620180941913708</v>
      </c>
      <c r="AV458" s="8">
        <v>2.7356603979667743E-2</v>
      </c>
      <c r="AW458" s="8">
        <v>0.1740656786222419</v>
      </c>
      <c r="AX458" s="8">
        <v>0.2652898693608064</v>
      </c>
      <c r="AY458" s="8">
        <v>5.8080233970591942E-2</v>
      </c>
      <c r="AZ458" s="8">
        <v>0.25377420660875805</v>
      </c>
      <c r="BA458" s="8">
        <v>0.14666617497212897</v>
      </c>
      <c r="BB458" s="8">
        <v>3.3774476408233868E-2</v>
      </c>
      <c r="BC458" s="8">
        <v>0.17071439865734997</v>
      </c>
      <c r="BD458" s="8">
        <v>9.7626245345572557E-2</v>
      </c>
      <c r="BE458" s="8">
        <v>2.5127822619498391E-2</v>
      </c>
      <c r="BF458" s="8">
        <v>0.18020139576777419</v>
      </c>
      <c r="BG458" s="8">
        <v>0.40006136050577401</v>
      </c>
      <c r="BH458" s="8">
        <v>2.2065679235587093E-6</v>
      </c>
      <c r="BI458" s="8">
        <v>0.1865743045665646</v>
      </c>
      <c r="BJ458" s="8">
        <v>1.3076240920211293</v>
      </c>
      <c r="BK458" s="8">
        <v>1.2384346325204842</v>
      </c>
      <c r="BL458" s="8">
        <v>1.0124453726185485</v>
      </c>
    </row>
    <row r="459" spans="1:64" x14ac:dyDescent="0.3">
      <c r="A459" s="7">
        <v>423820</v>
      </c>
      <c r="B459" s="7" t="s">
        <v>535</v>
      </c>
      <c r="C459" s="8">
        <f t="shared" si="126"/>
        <v>8.4835252792700003E-2</v>
      </c>
      <c r="D459" s="8">
        <f t="shared" si="127"/>
        <v>1.07776081259E-2</v>
      </c>
      <c r="E459" s="8">
        <f t="shared" si="128"/>
        <v>0.102887980579</v>
      </c>
      <c r="F459" s="8">
        <f t="shared" si="129"/>
        <v>0.22206407473500001</v>
      </c>
      <c r="G459" s="8">
        <f t="shared" si="130"/>
        <v>2.4073511350799999E-2</v>
      </c>
      <c r="H459" s="8">
        <f t="shared" si="131"/>
        <v>0.100375032472</v>
      </c>
      <c r="I459" s="8">
        <f t="shared" si="132"/>
        <v>0.10977911287100001</v>
      </c>
      <c r="J459" s="8">
        <f t="shared" si="133"/>
        <v>1.19523493368E-2</v>
      </c>
      <c r="K459" s="8">
        <f t="shared" si="134"/>
        <v>5.6329028812799997E-2</v>
      </c>
      <c r="L459" s="8">
        <f t="shared" si="135"/>
        <v>7.5343436568800007E-2</v>
      </c>
      <c r="M459" s="8">
        <f t="shared" si="136"/>
        <v>9.6701209346599995E-3</v>
      </c>
      <c r="N459" s="8">
        <f t="shared" si="137"/>
        <v>0.123068060957</v>
      </c>
      <c r="O459" s="8">
        <f t="shared" si="138"/>
        <v>0.60479243152499995</v>
      </c>
      <c r="P459" s="8">
        <f t="shared" si="139"/>
        <v>3.57537826931E-6</v>
      </c>
      <c r="Q459" s="8">
        <f t="shared" si="140"/>
        <v>0.28578298357800003</v>
      </c>
      <c r="R459" s="8">
        <f t="shared" si="141"/>
        <v>1.1985008415</v>
      </c>
      <c r="S459" s="8">
        <f t="shared" si="142"/>
        <v>1.34651261856</v>
      </c>
      <c r="T459" s="8">
        <f t="shared" si="143"/>
        <v>1.1780604910200001</v>
      </c>
      <c r="W459" s="7" t="s">
        <v>1762</v>
      </c>
      <c r="X459" s="7" t="s">
        <v>535</v>
      </c>
      <c r="Y459" s="8">
        <v>8.4835252792700003E-2</v>
      </c>
      <c r="Z459" s="8">
        <v>1.07776081259E-2</v>
      </c>
      <c r="AA459" s="8">
        <v>0.102887980579</v>
      </c>
      <c r="AB459" s="8">
        <v>0.22206407473500001</v>
      </c>
      <c r="AC459" s="8">
        <v>2.4073511350799999E-2</v>
      </c>
      <c r="AD459" s="8">
        <v>0.100375032472</v>
      </c>
      <c r="AE459" s="8">
        <v>0.10977911287100001</v>
      </c>
      <c r="AF459" s="8">
        <v>1.19523493368E-2</v>
      </c>
      <c r="AG459" s="8">
        <v>5.6329028812799997E-2</v>
      </c>
      <c r="AH459" s="8">
        <v>7.5343436568800007E-2</v>
      </c>
      <c r="AI459" s="8">
        <v>9.6701209346599995E-3</v>
      </c>
      <c r="AJ459" s="8">
        <v>0.123068060957</v>
      </c>
      <c r="AK459" s="8">
        <v>0.60479243152499995</v>
      </c>
      <c r="AL459" s="8">
        <v>3.57537826931E-6</v>
      </c>
      <c r="AM459" s="8">
        <v>0.28578298357800003</v>
      </c>
      <c r="AN459" s="8">
        <v>1.1985008415</v>
      </c>
      <c r="AO459" s="8">
        <v>1.34651261856</v>
      </c>
      <c r="AP459" s="8">
        <v>1.1780604910200001</v>
      </c>
      <c r="AS459" s="7">
        <v>423820</v>
      </c>
      <c r="AT459" s="7" t="s">
        <v>535</v>
      </c>
      <c r="AU459" s="8">
        <v>0.11906765060896614</v>
      </c>
      <c r="AV459" s="8">
        <v>2.8927063238633872E-2</v>
      </c>
      <c r="AW459" s="8">
        <v>0.1938940652110806</v>
      </c>
      <c r="AX459" s="8">
        <v>0.24747770796862908</v>
      </c>
      <c r="AY459" s="8">
        <v>5.0974152461019356E-2</v>
      </c>
      <c r="AZ459" s="8">
        <v>0.23254137796593871</v>
      </c>
      <c r="BA459" s="8">
        <v>0.1604409835650645</v>
      </c>
      <c r="BB459" s="8">
        <v>3.4966359004779034E-2</v>
      </c>
      <c r="BC459" s="8">
        <v>0.18593899287494842</v>
      </c>
      <c r="BD459" s="8">
        <v>0.10911866139728385</v>
      </c>
      <c r="BE459" s="8">
        <v>2.6561297146204203E-2</v>
      </c>
      <c r="BF459" s="8">
        <v>0.20116142594958059</v>
      </c>
      <c r="BG459" s="8">
        <v>0.48773583187499958</v>
      </c>
      <c r="BH459" s="8">
        <v>3.2935114202280643E-6</v>
      </c>
      <c r="BI459" s="8">
        <v>0.23047014804677435</v>
      </c>
      <c r="BJ459" s="8">
        <v>1.3418887790583871</v>
      </c>
      <c r="BK459" s="8">
        <v>1.3374448512987098</v>
      </c>
      <c r="BL459" s="8">
        <v>1.1877979483483871</v>
      </c>
    </row>
    <row r="460" spans="1:64" x14ac:dyDescent="0.3">
      <c r="A460" s="7">
        <v>423830</v>
      </c>
      <c r="B460" s="7" t="s">
        <v>536</v>
      </c>
      <c r="C460" s="8">
        <f t="shared" si="126"/>
        <v>8.4841294044600002E-2</v>
      </c>
      <c r="D460" s="8">
        <f t="shared" si="127"/>
        <v>1.0786772551200001E-2</v>
      </c>
      <c r="E460" s="8">
        <f t="shared" si="128"/>
        <v>0.105206003832</v>
      </c>
      <c r="F460" s="8">
        <f t="shared" si="129"/>
        <v>0.27609957132000001</v>
      </c>
      <c r="G460" s="8">
        <f t="shared" si="130"/>
        <v>2.9950000067799999E-2</v>
      </c>
      <c r="H460" s="8">
        <f t="shared" si="131"/>
        <v>0.13030327520500001</v>
      </c>
      <c r="I460" s="8">
        <f t="shared" si="132"/>
        <v>0.11066581562400001</v>
      </c>
      <c r="J460" s="8">
        <f t="shared" si="133"/>
        <v>1.2056021527099999E-2</v>
      </c>
      <c r="K460" s="8">
        <f t="shared" si="134"/>
        <v>5.87854990094E-2</v>
      </c>
      <c r="L460" s="8">
        <f t="shared" si="135"/>
        <v>7.5148628679500007E-2</v>
      </c>
      <c r="M460" s="8">
        <f t="shared" si="136"/>
        <v>9.6595390965500006E-3</v>
      </c>
      <c r="N460" s="8">
        <f t="shared" si="137"/>
        <v>0.12540157594199999</v>
      </c>
      <c r="O460" s="8">
        <f t="shared" si="138"/>
        <v>0.60581852379800005</v>
      </c>
      <c r="P460" s="8">
        <f t="shared" si="139"/>
        <v>2.8762102443100001E-6</v>
      </c>
      <c r="Q460" s="8">
        <f t="shared" si="140"/>
        <v>0.28353124103999999</v>
      </c>
      <c r="R460" s="8">
        <f t="shared" si="141"/>
        <v>1.20083407043</v>
      </c>
      <c r="S460" s="8">
        <f t="shared" si="142"/>
        <v>1.43635284659</v>
      </c>
      <c r="T460" s="8">
        <f t="shared" si="143"/>
        <v>1.1815073361599999</v>
      </c>
      <c r="W460" s="7" t="s">
        <v>1763</v>
      </c>
      <c r="X460" s="7" t="s">
        <v>536</v>
      </c>
      <c r="Y460" s="8">
        <v>8.4841294044600002E-2</v>
      </c>
      <c r="Z460" s="8">
        <v>1.0786772551200001E-2</v>
      </c>
      <c r="AA460" s="8">
        <v>0.105206003832</v>
      </c>
      <c r="AB460" s="8">
        <v>0.27609957132000001</v>
      </c>
      <c r="AC460" s="8">
        <v>2.9950000067799999E-2</v>
      </c>
      <c r="AD460" s="8">
        <v>0.13030327520500001</v>
      </c>
      <c r="AE460" s="8">
        <v>0.11066581562400001</v>
      </c>
      <c r="AF460" s="8">
        <v>1.2056021527099999E-2</v>
      </c>
      <c r="AG460" s="8">
        <v>5.87854990094E-2</v>
      </c>
      <c r="AH460" s="8">
        <v>7.5148628679500007E-2</v>
      </c>
      <c r="AI460" s="8">
        <v>9.6595390965500006E-3</v>
      </c>
      <c r="AJ460" s="8">
        <v>0.12540157594199999</v>
      </c>
      <c r="AK460" s="8">
        <v>0.60581852379800005</v>
      </c>
      <c r="AL460" s="8">
        <v>2.8762102443100001E-6</v>
      </c>
      <c r="AM460" s="8">
        <v>0.28353124103999999</v>
      </c>
      <c r="AN460" s="8">
        <v>1.20083407043</v>
      </c>
      <c r="AO460" s="8">
        <v>1.43635284659</v>
      </c>
      <c r="AP460" s="8">
        <v>1.1815073361599999</v>
      </c>
      <c r="AS460" s="7">
        <v>423830</v>
      </c>
      <c r="AT460" s="7" t="s">
        <v>536</v>
      </c>
      <c r="AU460" s="8">
        <v>0.13631401721707578</v>
      </c>
      <c r="AV460" s="8">
        <v>3.2940316528166112E-2</v>
      </c>
      <c r="AW460" s="8">
        <v>0.22266014530444844</v>
      </c>
      <c r="AX460" s="8">
        <v>0.33524461783967746</v>
      </c>
      <c r="AY460" s="8">
        <v>6.9495446227093527E-2</v>
      </c>
      <c r="AZ460" s="8">
        <v>0.3080339544637743</v>
      </c>
      <c r="BA460" s="8">
        <v>0.18530042034685487</v>
      </c>
      <c r="BB460" s="8">
        <v>4.0124248932930637E-2</v>
      </c>
      <c r="BC460" s="8">
        <v>0.21350557106721452</v>
      </c>
      <c r="BD460" s="8">
        <v>0.12432180365792739</v>
      </c>
      <c r="BE460" s="8">
        <v>3.0116047951491122E-2</v>
      </c>
      <c r="BF460" s="8">
        <v>0.23109386868643547</v>
      </c>
      <c r="BG460" s="8">
        <v>0.5569621912336451</v>
      </c>
      <c r="BH460" s="8">
        <v>3.1583204783579035E-6</v>
      </c>
      <c r="BI460" s="8">
        <v>0.26066581837548408</v>
      </c>
      <c r="BJ460" s="8">
        <v>1.3919144790495157</v>
      </c>
      <c r="BK460" s="8">
        <v>1.6321288572399999</v>
      </c>
      <c r="BL460" s="8">
        <v>1.3582850790566126</v>
      </c>
    </row>
    <row r="461" spans="1:64" x14ac:dyDescent="0.3">
      <c r="A461" s="7">
        <v>423840</v>
      </c>
      <c r="B461" s="7" t="s">
        <v>537</v>
      </c>
      <c r="C461" s="8">
        <f t="shared" si="126"/>
        <v>8.4818696635300006E-2</v>
      </c>
      <c r="D461" s="8">
        <f t="shared" si="127"/>
        <v>1.07731690938E-2</v>
      </c>
      <c r="E461" s="8">
        <f t="shared" si="128"/>
        <v>0.10319802687</v>
      </c>
      <c r="F461" s="8">
        <f t="shared" si="129"/>
        <v>6.4393352118799997E-3</v>
      </c>
      <c r="G461" s="8">
        <f t="shared" si="130"/>
        <v>6.9831592546700004E-4</v>
      </c>
      <c r="H461" s="8">
        <f t="shared" si="131"/>
        <v>2.8996875645499998E-3</v>
      </c>
      <c r="I461" s="8">
        <f t="shared" si="132"/>
        <v>0.109792008319</v>
      </c>
      <c r="J461" s="8">
        <f t="shared" si="133"/>
        <v>1.19511459978E-2</v>
      </c>
      <c r="K461" s="8">
        <f t="shared" si="134"/>
        <v>5.59545534577E-2</v>
      </c>
      <c r="L461" s="8">
        <f t="shared" si="135"/>
        <v>7.5307852699099995E-2</v>
      </c>
      <c r="M461" s="8">
        <f t="shared" si="136"/>
        <v>9.6650548837699992E-3</v>
      </c>
      <c r="N461" s="8">
        <f t="shared" si="137"/>
        <v>0.123683271003</v>
      </c>
      <c r="O461" s="8">
        <f t="shared" si="138"/>
        <v>0.60489488376300005</v>
      </c>
      <c r="P461" s="8">
        <f t="shared" si="139"/>
        <v>1.2324372533999999E-4</v>
      </c>
      <c r="Q461" s="8">
        <f t="shared" si="140"/>
        <v>0.28571286902600002</v>
      </c>
      <c r="R461" s="8">
        <f t="shared" si="141"/>
        <v>1.1987898926</v>
      </c>
      <c r="S461" s="8">
        <f t="shared" si="142"/>
        <v>1.0100373386999999</v>
      </c>
      <c r="T461" s="8">
        <f t="shared" si="143"/>
        <v>1.1776977077699999</v>
      </c>
      <c r="W461" s="7" t="s">
        <v>1764</v>
      </c>
      <c r="X461" s="7" t="s">
        <v>537</v>
      </c>
      <c r="Y461" s="8">
        <v>8.4818696635300006E-2</v>
      </c>
      <c r="Z461" s="8">
        <v>1.07731690938E-2</v>
      </c>
      <c r="AA461" s="8">
        <v>0.10319802687</v>
      </c>
      <c r="AB461" s="8">
        <v>6.4393352118799997E-3</v>
      </c>
      <c r="AC461" s="8">
        <v>6.9831592546700004E-4</v>
      </c>
      <c r="AD461" s="8">
        <v>2.8996875645499998E-3</v>
      </c>
      <c r="AE461" s="8">
        <v>0.109792008319</v>
      </c>
      <c r="AF461" s="8">
        <v>1.19511459978E-2</v>
      </c>
      <c r="AG461" s="8">
        <v>5.59545534577E-2</v>
      </c>
      <c r="AH461" s="8">
        <v>7.5307852699099995E-2</v>
      </c>
      <c r="AI461" s="8">
        <v>9.6650548837699992E-3</v>
      </c>
      <c r="AJ461" s="8">
        <v>0.123683271003</v>
      </c>
      <c r="AK461" s="8">
        <v>0.60489488376300005</v>
      </c>
      <c r="AL461" s="8">
        <v>1.2324372533999999E-4</v>
      </c>
      <c r="AM461" s="8">
        <v>0.28571286902600002</v>
      </c>
      <c r="AN461" s="8">
        <v>1.1987898926</v>
      </c>
      <c r="AO461" s="8">
        <v>1.0100373386999999</v>
      </c>
      <c r="AP461" s="8">
        <v>1.1776977077699999</v>
      </c>
      <c r="AS461" s="7">
        <v>423840</v>
      </c>
      <c r="AT461" s="7" t="s">
        <v>537</v>
      </c>
      <c r="AU461" s="8">
        <v>0.12320375387903389</v>
      </c>
      <c r="AV461" s="8">
        <v>3.0554736786101617E-2</v>
      </c>
      <c r="AW461" s="8">
        <v>0.19805301314483548</v>
      </c>
      <c r="AX461" s="8">
        <v>0.28881019618851089</v>
      </c>
      <c r="AY461" s="8">
        <v>6.159478117857687E-2</v>
      </c>
      <c r="AZ461" s="8">
        <v>0.26641433730923303</v>
      </c>
      <c r="BA461" s="8">
        <v>0.16640842750658066</v>
      </c>
      <c r="BB461" s="8">
        <v>3.6960892313290319E-2</v>
      </c>
      <c r="BC461" s="8">
        <v>0.1888407878130742</v>
      </c>
      <c r="BD461" s="8">
        <v>0.11274096927365161</v>
      </c>
      <c r="BE461" s="8">
        <v>2.8004891064888217E-2</v>
      </c>
      <c r="BF461" s="8">
        <v>0.20605301319737099</v>
      </c>
      <c r="BG461" s="8">
        <v>0.48781845464758022</v>
      </c>
      <c r="BH461" s="8">
        <v>4.9206314538624994E-6</v>
      </c>
      <c r="BI461" s="8">
        <v>0.23041360405322567</v>
      </c>
      <c r="BJ461" s="8">
        <v>1.351811503810161</v>
      </c>
      <c r="BK461" s="8">
        <v>1.4232709275803228</v>
      </c>
      <c r="BL461" s="8">
        <v>1.1986617205362902</v>
      </c>
    </row>
    <row r="462" spans="1:64" x14ac:dyDescent="0.3">
      <c r="A462" s="7">
        <v>423850</v>
      </c>
      <c r="B462" s="7" t="s">
        <v>538</v>
      </c>
      <c r="C462" s="8">
        <f t="shared" si="126"/>
        <v>8.4880265118499998E-2</v>
      </c>
      <c r="D462" s="8">
        <f t="shared" si="127"/>
        <v>1.07927949756E-2</v>
      </c>
      <c r="E462" s="8">
        <f t="shared" si="128"/>
        <v>0.10303738502199999</v>
      </c>
      <c r="F462" s="8">
        <f t="shared" si="129"/>
        <v>6.8653261101199996E-3</v>
      </c>
      <c r="G462" s="8">
        <f t="shared" si="130"/>
        <v>7.4640832517000003E-4</v>
      </c>
      <c r="H462" s="8">
        <f t="shared" si="131"/>
        <v>3.09614695185E-3</v>
      </c>
      <c r="I462" s="8">
        <f t="shared" si="132"/>
        <v>0.109283830239</v>
      </c>
      <c r="J462" s="8">
        <f t="shared" si="133"/>
        <v>1.19168107644E-2</v>
      </c>
      <c r="K462" s="8">
        <f t="shared" si="134"/>
        <v>5.5647997200999999E-2</v>
      </c>
      <c r="L462" s="8">
        <f t="shared" si="135"/>
        <v>7.5532812291599999E-2</v>
      </c>
      <c r="M462" s="8">
        <f t="shared" si="136"/>
        <v>9.70488525059E-3</v>
      </c>
      <c r="N462" s="8">
        <f t="shared" si="137"/>
        <v>0.123789586698</v>
      </c>
      <c r="O462" s="8">
        <f t="shared" si="138"/>
        <v>0.60342663728400003</v>
      </c>
      <c r="P462" s="8">
        <f t="shared" si="139"/>
        <v>1.15435772386E-4</v>
      </c>
      <c r="Q462" s="8">
        <f t="shared" si="140"/>
        <v>0.28699140288399999</v>
      </c>
      <c r="R462" s="8">
        <f t="shared" si="141"/>
        <v>1.1987104451199999</v>
      </c>
      <c r="S462" s="8">
        <f t="shared" si="142"/>
        <v>1.0107078813899999</v>
      </c>
      <c r="T462" s="8">
        <f t="shared" si="143"/>
        <v>1.1768486382000001</v>
      </c>
      <c r="W462" s="7" t="s">
        <v>1765</v>
      </c>
      <c r="X462" s="7" t="s">
        <v>538</v>
      </c>
      <c r="Y462" s="8">
        <v>8.4880265118499998E-2</v>
      </c>
      <c r="Z462" s="8">
        <v>1.07927949756E-2</v>
      </c>
      <c r="AA462" s="8">
        <v>0.10303738502199999</v>
      </c>
      <c r="AB462" s="8">
        <v>6.8653261101199996E-3</v>
      </c>
      <c r="AC462" s="8">
        <v>7.4640832517000003E-4</v>
      </c>
      <c r="AD462" s="8">
        <v>3.09614695185E-3</v>
      </c>
      <c r="AE462" s="8">
        <v>0.109283830239</v>
      </c>
      <c r="AF462" s="8">
        <v>1.19168107644E-2</v>
      </c>
      <c r="AG462" s="8">
        <v>5.5647997200999999E-2</v>
      </c>
      <c r="AH462" s="8">
        <v>7.5532812291599999E-2</v>
      </c>
      <c r="AI462" s="8">
        <v>9.70488525059E-3</v>
      </c>
      <c r="AJ462" s="8">
        <v>0.123789586698</v>
      </c>
      <c r="AK462" s="8">
        <v>0.60342663728400003</v>
      </c>
      <c r="AL462" s="8">
        <v>1.15435772386E-4</v>
      </c>
      <c r="AM462" s="8">
        <v>0.28699140288399999</v>
      </c>
      <c r="AN462" s="8">
        <v>1.1987104451199999</v>
      </c>
      <c r="AO462" s="8">
        <v>1.0107078813899999</v>
      </c>
      <c r="AP462" s="8">
        <v>1.1768486382000001</v>
      </c>
      <c r="AS462" s="7">
        <v>423850</v>
      </c>
      <c r="AT462" s="7" t="s">
        <v>538</v>
      </c>
      <c r="AU462" s="8">
        <v>0.1187287118240597</v>
      </c>
      <c r="AV462" s="8">
        <v>2.9815870426069348E-2</v>
      </c>
      <c r="AW462" s="8">
        <v>0.1898053047666646</v>
      </c>
      <c r="AX462" s="8">
        <v>0.25024274285810671</v>
      </c>
      <c r="AY462" s="8">
        <v>5.3993674593738702E-2</v>
      </c>
      <c r="AZ462" s="8">
        <v>0.23525871457490083</v>
      </c>
      <c r="BA462" s="8">
        <v>0.16043730884841936</v>
      </c>
      <c r="BB462" s="8">
        <v>3.606010971816774E-2</v>
      </c>
      <c r="BC462" s="8">
        <v>0.18184696627917743</v>
      </c>
      <c r="BD462" s="8">
        <v>0.10920243644787744</v>
      </c>
      <c r="BE462" s="8">
        <v>2.7427489231424036E-2</v>
      </c>
      <c r="BF462" s="8">
        <v>0.19761767881669351</v>
      </c>
      <c r="BG462" s="8">
        <v>0.45743632181206423</v>
      </c>
      <c r="BH462" s="8">
        <v>5.1696722361846789E-6</v>
      </c>
      <c r="BI462" s="8">
        <v>0.2175579989604518</v>
      </c>
      <c r="BJ462" s="8">
        <v>1.3383498870169352</v>
      </c>
      <c r="BK462" s="8">
        <v>1.2975596481554843</v>
      </c>
      <c r="BL462" s="8">
        <v>1.1364089009745162</v>
      </c>
    </row>
    <row r="463" spans="1:64" x14ac:dyDescent="0.3">
      <c r="A463" s="7">
        <v>423860</v>
      </c>
      <c r="B463" s="7" t="s">
        <v>539</v>
      </c>
      <c r="C463" s="8">
        <f t="shared" si="126"/>
        <v>8.0284194020016131E-2</v>
      </c>
      <c r="D463" s="8">
        <f t="shared" si="127"/>
        <v>2.1892207190604838E-2</v>
      </c>
      <c r="E463" s="8">
        <f t="shared" si="128"/>
        <v>0.12753046277909677</v>
      </c>
      <c r="F463" s="8">
        <f t="shared" si="129"/>
        <v>0.18925546197845156</v>
      </c>
      <c r="G463" s="8">
        <f t="shared" si="130"/>
        <v>4.5012983703849985E-2</v>
      </c>
      <c r="H463" s="8">
        <f t="shared" si="131"/>
        <v>0.18420202561751609</v>
      </c>
      <c r="I463" s="8">
        <f t="shared" si="132"/>
        <v>0.10900929370779032</v>
      </c>
      <c r="J463" s="8">
        <f t="shared" si="133"/>
        <v>2.6731929822854841E-2</v>
      </c>
      <c r="K463" s="8">
        <f t="shared" si="134"/>
        <v>0.12623628725247904</v>
      </c>
      <c r="L463" s="8">
        <f t="shared" si="135"/>
        <v>7.4239925341191934E-2</v>
      </c>
      <c r="M463" s="8">
        <f t="shared" si="136"/>
        <v>2.0281039368314522E-2</v>
      </c>
      <c r="N463" s="8">
        <f t="shared" si="137"/>
        <v>0.13173409070362904</v>
      </c>
      <c r="O463" s="8">
        <f t="shared" si="138"/>
        <v>0.28212980734008064</v>
      </c>
      <c r="P463" s="8">
        <f t="shared" si="139"/>
        <v>1.5442070901393548E-6</v>
      </c>
      <c r="Q463" s="8">
        <f t="shared" si="140"/>
        <v>0.13389847530617741</v>
      </c>
      <c r="R463" s="8">
        <f t="shared" si="141"/>
        <v>1</v>
      </c>
      <c r="S463" s="8">
        <f t="shared" si="142"/>
        <v>0.88621240678403246</v>
      </c>
      <c r="T463" s="8">
        <f t="shared" si="143"/>
        <v>0.72971944626709673</v>
      </c>
      <c r="W463" s="7" t="s">
        <v>1766</v>
      </c>
      <c r="X463" s="7" t="s">
        <v>539</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1</v>
      </c>
      <c r="AO463" s="8">
        <v>0</v>
      </c>
      <c r="AP463" s="8">
        <v>0</v>
      </c>
      <c r="AS463" s="7">
        <v>423860</v>
      </c>
      <c r="AT463" s="7" t="s">
        <v>539</v>
      </c>
      <c r="AU463" s="8">
        <v>8.0284194020016131E-2</v>
      </c>
      <c r="AV463" s="8">
        <v>2.1892207190604838E-2</v>
      </c>
      <c r="AW463" s="8">
        <v>0.12753046277909677</v>
      </c>
      <c r="AX463" s="8">
        <v>0.18925546197845156</v>
      </c>
      <c r="AY463" s="8">
        <v>4.5012983703849985E-2</v>
      </c>
      <c r="AZ463" s="8">
        <v>0.18420202561751609</v>
      </c>
      <c r="BA463" s="8">
        <v>0.10900929370779032</v>
      </c>
      <c r="BB463" s="8">
        <v>2.6731929822854841E-2</v>
      </c>
      <c r="BC463" s="8">
        <v>0.12623628725247904</v>
      </c>
      <c r="BD463" s="8">
        <v>7.4239925341191934E-2</v>
      </c>
      <c r="BE463" s="8">
        <v>2.0281039368314522E-2</v>
      </c>
      <c r="BF463" s="8">
        <v>0.13173409070362904</v>
      </c>
      <c r="BG463" s="8">
        <v>0.28212980734008064</v>
      </c>
      <c r="BH463" s="8">
        <v>1.5442070901393548E-6</v>
      </c>
      <c r="BI463" s="8">
        <v>0.13389847530617741</v>
      </c>
      <c r="BJ463" s="8">
        <v>1.2297068639901612</v>
      </c>
      <c r="BK463" s="8">
        <v>0.88621240678403246</v>
      </c>
      <c r="BL463" s="8">
        <v>0.72971944626709673</v>
      </c>
    </row>
    <row r="464" spans="1:64" x14ac:dyDescent="0.3">
      <c r="A464" s="7">
        <v>423910</v>
      </c>
      <c r="B464" s="7" t="s">
        <v>540</v>
      </c>
      <c r="C464" s="8">
        <f t="shared" si="126"/>
        <v>0.14220539361314516</v>
      </c>
      <c r="D464" s="8">
        <f t="shared" si="127"/>
        <v>3.641484695616936E-2</v>
      </c>
      <c r="E464" s="8">
        <f t="shared" si="128"/>
        <v>0.1955400203775968</v>
      </c>
      <c r="F464" s="8">
        <f t="shared" si="129"/>
        <v>0.24815826243634997</v>
      </c>
      <c r="G464" s="8">
        <f t="shared" si="130"/>
        <v>5.5392033838001772E-2</v>
      </c>
      <c r="H464" s="8">
        <f t="shared" si="131"/>
        <v>0.20429334357873391</v>
      </c>
      <c r="I464" s="8">
        <f t="shared" si="132"/>
        <v>0.20531602025330642</v>
      </c>
      <c r="J464" s="8">
        <f t="shared" si="133"/>
        <v>4.8376835450762885E-2</v>
      </c>
      <c r="K464" s="8">
        <f t="shared" si="134"/>
        <v>0.20764167869983879</v>
      </c>
      <c r="L464" s="8">
        <f t="shared" si="135"/>
        <v>0.14006312926511291</v>
      </c>
      <c r="M464" s="8">
        <f t="shared" si="136"/>
        <v>3.6068586250809671E-2</v>
      </c>
      <c r="N464" s="8">
        <f t="shared" si="137"/>
        <v>0.22050459000112901</v>
      </c>
      <c r="O464" s="8">
        <f t="shared" si="138"/>
        <v>0.44882889423628997</v>
      </c>
      <c r="P464" s="8">
        <f t="shared" si="139"/>
        <v>5.668054315307902E-6</v>
      </c>
      <c r="Q464" s="8">
        <f t="shared" si="140"/>
        <v>0.20894739426693545</v>
      </c>
      <c r="R464" s="8">
        <f t="shared" si="141"/>
        <v>1</v>
      </c>
      <c r="S464" s="8">
        <f t="shared" si="142"/>
        <v>1.3142952527562906</v>
      </c>
      <c r="T464" s="8">
        <f t="shared" si="143"/>
        <v>1.2677861473070968</v>
      </c>
      <c r="W464" s="7" t="s">
        <v>1767</v>
      </c>
      <c r="X464" s="7" t="s">
        <v>540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1</v>
      </c>
      <c r="AO464" s="8">
        <v>0</v>
      </c>
      <c r="AP464" s="8">
        <v>0</v>
      </c>
      <c r="AS464" s="7">
        <v>423910</v>
      </c>
      <c r="AT464" s="7" t="s">
        <v>540</v>
      </c>
      <c r="AU464" s="8">
        <v>0.14220539361314516</v>
      </c>
      <c r="AV464" s="8">
        <v>3.641484695616936E-2</v>
      </c>
      <c r="AW464" s="8">
        <v>0.1955400203775968</v>
      </c>
      <c r="AX464" s="8">
        <v>0.24815826243634997</v>
      </c>
      <c r="AY464" s="8">
        <v>5.5392033838001772E-2</v>
      </c>
      <c r="AZ464" s="8">
        <v>0.20429334357873391</v>
      </c>
      <c r="BA464" s="8">
        <v>0.20531602025330642</v>
      </c>
      <c r="BB464" s="8">
        <v>4.8376835450762885E-2</v>
      </c>
      <c r="BC464" s="8">
        <v>0.20764167869983879</v>
      </c>
      <c r="BD464" s="8">
        <v>0.14006312926511291</v>
      </c>
      <c r="BE464" s="8">
        <v>3.6068586250809671E-2</v>
      </c>
      <c r="BF464" s="8">
        <v>0.22050459000112901</v>
      </c>
      <c r="BG464" s="8">
        <v>0.44882889423628997</v>
      </c>
      <c r="BH464" s="8">
        <v>5.668054315307902E-6</v>
      </c>
      <c r="BI464" s="8">
        <v>0.20894739426693545</v>
      </c>
      <c r="BJ464" s="8">
        <v>1.3741602609470971</v>
      </c>
      <c r="BK464" s="8">
        <v>1.3142952527562906</v>
      </c>
      <c r="BL464" s="8">
        <v>1.2677861473070968</v>
      </c>
    </row>
    <row r="465" spans="1:64" x14ac:dyDescent="0.3">
      <c r="A465" s="7">
        <v>423920</v>
      </c>
      <c r="B465" s="7" t="s">
        <v>541</v>
      </c>
      <c r="C465" s="8">
        <f t="shared" si="126"/>
        <v>0.10360962931383871</v>
      </c>
      <c r="D465" s="8">
        <f t="shared" si="127"/>
        <v>2.8631957383088717E-2</v>
      </c>
      <c r="E465" s="8">
        <f t="shared" si="128"/>
        <v>0.1415512029593064</v>
      </c>
      <c r="F465" s="8">
        <f t="shared" si="129"/>
        <v>0.12984853282267725</v>
      </c>
      <c r="G465" s="8">
        <f t="shared" si="130"/>
        <v>3.4068584259070042E-2</v>
      </c>
      <c r="H465" s="8">
        <f t="shared" si="131"/>
        <v>0.11674316145791645</v>
      </c>
      <c r="I465" s="8">
        <f t="shared" si="132"/>
        <v>0.14844117456548384</v>
      </c>
      <c r="J465" s="8">
        <f t="shared" si="133"/>
        <v>3.7718704334040315E-2</v>
      </c>
      <c r="K465" s="8">
        <f t="shared" si="134"/>
        <v>0.14991845315036936</v>
      </c>
      <c r="L465" s="8">
        <f t="shared" si="135"/>
        <v>0.10309953087309678</v>
      </c>
      <c r="M465" s="8">
        <f t="shared" si="136"/>
        <v>2.860213046336613E-2</v>
      </c>
      <c r="N465" s="8">
        <f t="shared" si="137"/>
        <v>0.15973110595170967</v>
      </c>
      <c r="O465" s="8">
        <f t="shared" si="138"/>
        <v>0.29490867651779024</v>
      </c>
      <c r="P465" s="8">
        <f t="shared" si="139"/>
        <v>1.2619403532007418E-5</v>
      </c>
      <c r="Q465" s="8">
        <f t="shared" si="140"/>
        <v>0.14103468296908067</v>
      </c>
      <c r="R465" s="8">
        <f t="shared" si="141"/>
        <v>1</v>
      </c>
      <c r="S465" s="8">
        <f t="shared" si="142"/>
        <v>0.81291834305612909</v>
      </c>
      <c r="T465" s="8">
        <f t="shared" si="143"/>
        <v>0.86833639656596795</v>
      </c>
      <c r="W465" s="7" t="s">
        <v>1768</v>
      </c>
      <c r="X465" s="7" t="s">
        <v>541</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1</v>
      </c>
      <c r="AO465" s="8">
        <v>0</v>
      </c>
      <c r="AP465" s="8">
        <v>0</v>
      </c>
      <c r="AS465" s="7">
        <v>423920</v>
      </c>
      <c r="AT465" s="7" t="s">
        <v>541</v>
      </c>
      <c r="AU465" s="8">
        <v>0.10360962931383871</v>
      </c>
      <c r="AV465" s="8">
        <v>2.8631957383088717E-2</v>
      </c>
      <c r="AW465" s="8">
        <v>0.1415512029593064</v>
      </c>
      <c r="AX465" s="8">
        <v>0.12984853282267725</v>
      </c>
      <c r="AY465" s="8">
        <v>3.4068584259070042E-2</v>
      </c>
      <c r="AZ465" s="8">
        <v>0.11674316145791645</v>
      </c>
      <c r="BA465" s="8">
        <v>0.14844117456548384</v>
      </c>
      <c r="BB465" s="8">
        <v>3.7718704334040315E-2</v>
      </c>
      <c r="BC465" s="8">
        <v>0.14991845315036936</v>
      </c>
      <c r="BD465" s="8">
        <v>0.10309953087309678</v>
      </c>
      <c r="BE465" s="8">
        <v>2.860213046336613E-2</v>
      </c>
      <c r="BF465" s="8">
        <v>0.15973110595170967</v>
      </c>
      <c r="BG465" s="8">
        <v>0.29490867651779024</v>
      </c>
      <c r="BH465" s="8">
        <v>1.2619403532007418E-5</v>
      </c>
      <c r="BI465" s="8">
        <v>0.14103468296908067</v>
      </c>
      <c r="BJ465" s="8">
        <v>1.2737927896562902</v>
      </c>
      <c r="BK465" s="8">
        <v>0.81291834305612909</v>
      </c>
      <c r="BL465" s="8">
        <v>0.86833639656596795</v>
      </c>
    </row>
    <row r="466" spans="1:64" x14ac:dyDescent="0.3">
      <c r="A466" s="7">
        <v>423930</v>
      </c>
      <c r="B466" s="7" t="s">
        <v>542</v>
      </c>
      <c r="C466" s="8">
        <f t="shared" si="126"/>
        <v>9.9972774575499995E-2</v>
      </c>
      <c r="D466" s="8">
        <f t="shared" si="127"/>
        <v>1.41064158874E-2</v>
      </c>
      <c r="E466" s="8">
        <f t="shared" si="128"/>
        <v>9.88527604527E-2</v>
      </c>
      <c r="F466" s="8">
        <f t="shared" si="129"/>
        <v>0.23094568010800001</v>
      </c>
      <c r="G466" s="8">
        <f t="shared" si="130"/>
        <v>2.7167406260900001E-2</v>
      </c>
      <c r="H466" s="8">
        <f t="shared" si="131"/>
        <v>8.89324124355E-2</v>
      </c>
      <c r="I466" s="8">
        <f t="shared" si="132"/>
        <v>0.137865628085</v>
      </c>
      <c r="J466" s="8">
        <f t="shared" si="133"/>
        <v>1.6863645599399998E-2</v>
      </c>
      <c r="K466" s="8">
        <f t="shared" si="134"/>
        <v>6.0341380799599997E-2</v>
      </c>
      <c r="L466" s="8">
        <f t="shared" si="135"/>
        <v>9.5460085275200002E-2</v>
      </c>
      <c r="M466" s="8">
        <f t="shared" si="136"/>
        <v>1.34508162171E-2</v>
      </c>
      <c r="N466" s="8">
        <f t="shared" si="137"/>
        <v>0.12801709886900001</v>
      </c>
      <c r="O466" s="8">
        <f t="shared" si="138"/>
        <v>0.55749123997399996</v>
      </c>
      <c r="P466" s="8">
        <f t="shared" si="139"/>
        <v>3.9510354068399999E-6</v>
      </c>
      <c r="Q466" s="8">
        <f t="shared" si="140"/>
        <v>0.25958590650300001</v>
      </c>
      <c r="R466" s="8">
        <f t="shared" si="141"/>
        <v>1.2129319509200001</v>
      </c>
      <c r="S466" s="8">
        <f t="shared" si="142"/>
        <v>1.3470454988</v>
      </c>
      <c r="T466" s="8">
        <f t="shared" si="143"/>
        <v>1.2150706544800001</v>
      </c>
      <c r="W466" s="7" t="s">
        <v>1769</v>
      </c>
      <c r="X466" s="7" t="s">
        <v>542</v>
      </c>
      <c r="Y466" s="8">
        <v>9.9972774575499995E-2</v>
      </c>
      <c r="Z466" s="8">
        <v>1.41064158874E-2</v>
      </c>
      <c r="AA466" s="8">
        <v>9.88527604527E-2</v>
      </c>
      <c r="AB466" s="8">
        <v>0.23094568010800001</v>
      </c>
      <c r="AC466" s="8">
        <v>2.7167406260900001E-2</v>
      </c>
      <c r="AD466" s="8">
        <v>8.89324124355E-2</v>
      </c>
      <c r="AE466" s="8">
        <v>0.137865628085</v>
      </c>
      <c r="AF466" s="8">
        <v>1.6863645599399998E-2</v>
      </c>
      <c r="AG466" s="8">
        <v>6.0341380799599997E-2</v>
      </c>
      <c r="AH466" s="8">
        <v>9.5460085275200002E-2</v>
      </c>
      <c r="AI466" s="8">
        <v>1.34508162171E-2</v>
      </c>
      <c r="AJ466" s="8">
        <v>0.12801709886900001</v>
      </c>
      <c r="AK466" s="8">
        <v>0.55749123997399996</v>
      </c>
      <c r="AL466" s="8">
        <v>3.9510354068399999E-6</v>
      </c>
      <c r="AM466" s="8">
        <v>0.25958590650300001</v>
      </c>
      <c r="AN466" s="8">
        <v>1.2129319509200001</v>
      </c>
      <c r="AO466" s="8">
        <v>1.3470454988</v>
      </c>
      <c r="AP466" s="8">
        <v>1.2150706544800001</v>
      </c>
      <c r="AS466" s="7">
        <v>423930</v>
      </c>
      <c r="AT466" s="7" t="s">
        <v>542</v>
      </c>
      <c r="AU466" s="8">
        <v>0.15575409001510482</v>
      </c>
      <c r="AV466" s="8">
        <v>3.8607253355727414E-2</v>
      </c>
      <c r="AW466" s="8">
        <v>0.21056315076075005</v>
      </c>
      <c r="AX466" s="8">
        <v>0.27774791763956613</v>
      </c>
      <c r="AY466" s="8">
        <v>5.9193110034663071E-2</v>
      </c>
      <c r="AZ466" s="8">
        <v>0.21248971225140648</v>
      </c>
      <c r="BA466" s="8">
        <v>0.22360823651841932</v>
      </c>
      <c r="BB466" s="8">
        <v>5.0998492916204848E-2</v>
      </c>
      <c r="BC466" s="8">
        <v>0.22031516879643065</v>
      </c>
      <c r="BD466" s="8">
        <v>0.15284401934526612</v>
      </c>
      <c r="BE466" s="8">
        <v>3.8127592602903222E-2</v>
      </c>
      <c r="BF466" s="8">
        <v>0.23760730054256454</v>
      </c>
      <c r="BG466" s="8">
        <v>0.51253226900835436</v>
      </c>
      <c r="BH466" s="8">
        <v>4.9992035447174188E-6</v>
      </c>
      <c r="BI466" s="8">
        <v>0.23865155920437109</v>
      </c>
      <c r="BJ466" s="8">
        <v>1.404924494131613</v>
      </c>
      <c r="BK466" s="8">
        <v>1.4687855786353223</v>
      </c>
      <c r="BL466" s="8">
        <v>1.4142767369403226</v>
      </c>
    </row>
    <row r="467" spans="1:64" x14ac:dyDescent="0.3">
      <c r="A467" s="7">
        <v>423940</v>
      </c>
      <c r="B467" s="7" t="s">
        <v>543</v>
      </c>
      <c r="C467" s="8">
        <f t="shared" si="126"/>
        <v>0.13275617050929028</v>
      </c>
      <c r="D467" s="8">
        <f t="shared" si="127"/>
        <v>3.4940472106200007E-2</v>
      </c>
      <c r="E467" s="8">
        <f t="shared" si="128"/>
        <v>0.1808613991145322</v>
      </c>
      <c r="F467" s="8">
        <f t="shared" si="129"/>
        <v>0.1510771660905226</v>
      </c>
      <c r="G467" s="8">
        <f t="shared" si="130"/>
        <v>3.6106821292286442E-2</v>
      </c>
      <c r="H467" s="8">
        <f t="shared" si="131"/>
        <v>0.12493706173651983</v>
      </c>
      <c r="I467" s="8">
        <f t="shared" si="132"/>
        <v>0.18472588385399999</v>
      </c>
      <c r="J467" s="8">
        <f t="shared" si="133"/>
        <v>4.4773216060683865E-2</v>
      </c>
      <c r="K467" s="8">
        <f t="shared" si="134"/>
        <v>0.18548859324558709</v>
      </c>
      <c r="L467" s="8">
        <f t="shared" si="135"/>
        <v>0.13063583586904842</v>
      </c>
      <c r="M467" s="8">
        <f t="shared" si="136"/>
        <v>3.4650758207948378E-2</v>
      </c>
      <c r="N467" s="8">
        <f t="shared" si="137"/>
        <v>0.20425354056570971</v>
      </c>
      <c r="O467" s="8">
        <f t="shared" si="138"/>
        <v>0.40392164364532229</v>
      </c>
      <c r="P467" s="8">
        <f t="shared" si="139"/>
        <v>9.3954037838453191E-6</v>
      </c>
      <c r="Q467" s="8">
        <f t="shared" si="140"/>
        <v>0.195179364997984</v>
      </c>
      <c r="R467" s="8">
        <f t="shared" si="141"/>
        <v>1</v>
      </c>
      <c r="S467" s="8">
        <f t="shared" si="142"/>
        <v>1.0379275007317743</v>
      </c>
      <c r="T467" s="8">
        <f t="shared" si="143"/>
        <v>1.1407941447729035</v>
      </c>
      <c r="W467" s="7" t="s">
        <v>1770</v>
      </c>
      <c r="X467" s="7" t="s">
        <v>543</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1</v>
      </c>
      <c r="AO467" s="8">
        <v>0</v>
      </c>
      <c r="AP467" s="8">
        <v>0</v>
      </c>
      <c r="AS467" s="7">
        <v>423940</v>
      </c>
      <c r="AT467" s="7" t="s">
        <v>543</v>
      </c>
      <c r="AU467" s="8">
        <v>0.13275617050929028</v>
      </c>
      <c r="AV467" s="8">
        <v>3.4940472106200007E-2</v>
      </c>
      <c r="AW467" s="8">
        <v>0.1808613991145322</v>
      </c>
      <c r="AX467" s="8">
        <v>0.1510771660905226</v>
      </c>
      <c r="AY467" s="8">
        <v>3.6106821292286442E-2</v>
      </c>
      <c r="AZ467" s="8">
        <v>0.12493706173651983</v>
      </c>
      <c r="BA467" s="8">
        <v>0.18472588385399999</v>
      </c>
      <c r="BB467" s="8">
        <v>4.4773216060683865E-2</v>
      </c>
      <c r="BC467" s="8">
        <v>0.18548859324558709</v>
      </c>
      <c r="BD467" s="8">
        <v>0.13063583586904842</v>
      </c>
      <c r="BE467" s="8">
        <v>3.4650758207948378E-2</v>
      </c>
      <c r="BF467" s="8">
        <v>0.20425354056570971</v>
      </c>
      <c r="BG467" s="8">
        <v>0.40392164364532229</v>
      </c>
      <c r="BH467" s="8">
        <v>9.3954037838453191E-6</v>
      </c>
      <c r="BI467" s="8">
        <v>0.195179364997984</v>
      </c>
      <c r="BJ467" s="8">
        <v>1.3485580417299996</v>
      </c>
      <c r="BK467" s="8">
        <v>1.0379275007317743</v>
      </c>
      <c r="BL467" s="8">
        <v>1.1407941447729035</v>
      </c>
    </row>
    <row r="468" spans="1:64" x14ac:dyDescent="0.3">
      <c r="A468" s="7">
        <v>423990</v>
      </c>
      <c r="B468" s="7" t="s">
        <v>544</v>
      </c>
      <c r="C468" s="8">
        <f t="shared" si="126"/>
        <v>0.100052542775</v>
      </c>
      <c r="D468" s="8">
        <f t="shared" si="127"/>
        <v>1.40900447131E-2</v>
      </c>
      <c r="E468" s="8">
        <f t="shared" si="128"/>
        <v>9.9654607962200006E-2</v>
      </c>
      <c r="F468" s="8">
        <f t="shared" si="129"/>
        <v>2.03409828909E-2</v>
      </c>
      <c r="G468" s="8">
        <f t="shared" si="130"/>
        <v>2.3885941329999999E-3</v>
      </c>
      <c r="H468" s="8">
        <f t="shared" si="131"/>
        <v>7.9986760673099993E-3</v>
      </c>
      <c r="I468" s="8">
        <f t="shared" si="132"/>
        <v>0.137421891066</v>
      </c>
      <c r="J468" s="8">
        <f t="shared" si="133"/>
        <v>1.6763862239200001E-2</v>
      </c>
      <c r="K468" s="8">
        <f t="shared" si="134"/>
        <v>6.1047216311199998E-2</v>
      </c>
      <c r="L468" s="8">
        <f t="shared" si="135"/>
        <v>9.5574492116100002E-2</v>
      </c>
      <c r="M468" s="8">
        <f t="shared" si="136"/>
        <v>1.3436264283800001E-2</v>
      </c>
      <c r="N468" s="8">
        <f t="shared" si="137"/>
        <v>0.12891672551</v>
      </c>
      <c r="O468" s="8">
        <f t="shared" si="138"/>
        <v>0.55756734214299997</v>
      </c>
      <c r="P468" s="8">
        <f t="shared" si="139"/>
        <v>4.4908115290600001E-5</v>
      </c>
      <c r="Q468" s="8">
        <f t="shared" si="140"/>
        <v>0.26087776305499999</v>
      </c>
      <c r="R468" s="8">
        <f t="shared" si="141"/>
        <v>1.21379719545</v>
      </c>
      <c r="S468" s="8">
        <f t="shared" si="142"/>
        <v>1.0307282530899999</v>
      </c>
      <c r="T468" s="8">
        <f t="shared" si="143"/>
        <v>1.2152329696199999</v>
      </c>
      <c r="W468" s="7" t="s">
        <v>1771</v>
      </c>
      <c r="X468" s="7" t="s">
        <v>544</v>
      </c>
      <c r="Y468" s="8">
        <v>0.100052542775</v>
      </c>
      <c r="Z468" s="8">
        <v>1.40900447131E-2</v>
      </c>
      <c r="AA468" s="8">
        <v>9.9654607962200006E-2</v>
      </c>
      <c r="AB468" s="8">
        <v>2.03409828909E-2</v>
      </c>
      <c r="AC468" s="8">
        <v>2.3885941329999999E-3</v>
      </c>
      <c r="AD468" s="8">
        <v>7.9986760673099993E-3</v>
      </c>
      <c r="AE468" s="8">
        <v>0.137421891066</v>
      </c>
      <c r="AF468" s="8">
        <v>1.6763862239200001E-2</v>
      </c>
      <c r="AG468" s="8">
        <v>6.1047216311199998E-2</v>
      </c>
      <c r="AH468" s="8">
        <v>9.5574492116100002E-2</v>
      </c>
      <c r="AI468" s="8">
        <v>1.3436264283800001E-2</v>
      </c>
      <c r="AJ468" s="8">
        <v>0.12891672551</v>
      </c>
      <c r="AK468" s="8">
        <v>0.55756734214299997</v>
      </c>
      <c r="AL468" s="8">
        <v>4.4908115290600001E-5</v>
      </c>
      <c r="AM468" s="8">
        <v>0.26087776305499999</v>
      </c>
      <c r="AN468" s="8">
        <v>1.21379719545</v>
      </c>
      <c r="AO468" s="8">
        <v>1.0307282530899999</v>
      </c>
      <c r="AP468" s="8">
        <v>1.2152329696199999</v>
      </c>
      <c r="AS468" s="7">
        <v>423990</v>
      </c>
      <c r="AT468" s="7" t="s">
        <v>544</v>
      </c>
      <c r="AU468" s="8">
        <v>0.16232320302336775</v>
      </c>
      <c r="AV468" s="8">
        <v>3.9933363025025807E-2</v>
      </c>
      <c r="AW468" s="8">
        <v>0.21956575105917411</v>
      </c>
      <c r="AX468" s="8">
        <v>0.2396568014951129</v>
      </c>
      <c r="AY468" s="8">
        <v>5.2416438130676771E-2</v>
      </c>
      <c r="AZ468" s="8">
        <v>0.18684411146890176</v>
      </c>
      <c r="BA468" s="8">
        <v>0.23147457306024186</v>
      </c>
      <c r="BB468" s="8">
        <v>5.2359918776764533E-2</v>
      </c>
      <c r="BC468" s="8">
        <v>0.22687408556524993</v>
      </c>
      <c r="BD468" s="8">
        <v>0.15921604858326288</v>
      </c>
      <c r="BE468" s="8">
        <v>3.9429274900691945E-2</v>
      </c>
      <c r="BF468" s="8">
        <v>0.2483629907539032</v>
      </c>
      <c r="BG468" s="8">
        <v>0.53958129884806427</v>
      </c>
      <c r="BH468" s="8">
        <v>7.0069481564312909E-6</v>
      </c>
      <c r="BI468" s="8">
        <v>0.25246235134354816</v>
      </c>
      <c r="BJ468" s="8">
        <v>1.4218223171077418</v>
      </c>
      <c r="BK468" s="8">
        <v>1.4466592865790322</v>
      </c>
      <c r="BL468" s="8">
        <v>1.4784505128861292</v>
      </c>
    </row>
    <row r="469" spans="1:64" x14ac:dyDescent="0.3">
      <c r="A469" s="7">
        <v>424110</v>
      </c>
      <c r="B469" s="7" t="s">
        <v>545</v>
      </c>
      <c r="C469" s="8">
        <f t="shared" si="126"/>
        <v>6.3972741916145159E-2</v>
      </c>
      <c r="D469" s="8">
        <f t="shared" si="127"/>
        <v>1.912304250846613E-2</v>
      </c>
      <c r="E469" s="8">
        <f t="shared" si="128"/>
        <v>0.10956674456406452</v>
      </c>
      <c r="F469" s="8">
        <f t="shared" si="129"/>
        <v>0.1804522008259194</v>
      </c>
      <c r="G469" s="8">
        <f t="shared" si="130"/>
        <v>5.0111388354325805E-2</v>
      </c>
      <c r="H469" s="8">
        <f t="shared" si="131"/>
        <v>0.20248614474088711</v>
      </c>
      <c r="I469" s="8">
        <f t="shared" si="132"/>
        <v>0.1186994643945484</v>
      </c>
      <c r="J469" s="8">
        <f t="shared" si="133"/>
        <v>3.2800020313438705E-2</v>
      </c>
      <c r="K469" s="8">
        <f t="shared" si="134"/>
        <v>0.1626827434915161</v>
      </c>
      <c r="L469" s="8">
        <f t="shared" si="135"/>
        <v>6.046391233756452E-2</v>
      </c>
      <c r="M469" s="8">
        <f t="shared" si="136"/>
        <v>1.7924688966308062E-2</v>
      </c>
      <c r="N469" s="8">
        <f t="shared" si="137"/>
        <v>0.10846429194958064</v>
      </c>
      <c r="O469" s="8">
        <f t="shared" si="138"/>
        <v>0.19233293378806446</v>
      </c>
      <c r="P469" s="8">
        <f t="shared" si="139"/>
        <v>9.2721743543951621E-7</v>
      </c>
      <c r="Q469" s="8">
        <f t="shared" si="140"/>
        <v>6.5917117873225808E-2</v>
      </c>
      <c r="R469" s="8">
        <f t="shared" si="141"/>
        <v>1</v>
      </c>
      <c r="S469" s="8">
        <f t="shared" si="142"/>
        <v>0.75563037908225805</v>
      </c>
      <c r="T469" s="8">
        <f t="shared" si="143"/>
        <v>0.63676287336129034</v>
      </c>
      <c r="W469" s="7" t="s">
        <v>1772</v>
      </c>
      <c r="X469" s="7" t="s">
        <v>545</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1</v>
      </c>
      <c r="AO469" s="8">
        <v>0</v>
      </c>
      <c r="AP469" s="8">
        <v>0</v>
      </c>
      <c r="AS469" s="7">
        <v>424110</v>
      </c>
      <c r="AT469" s="7" t="s">
        <v>545</v>
      </c>
      <c r="AU469" s="8">
        <v>6.3972741916145159E-2</v>
      </c>
      <c r="AV469" s="8">
        <v>1.912304250846613E-2</v>
      </c>
      <c r="AW469" s="8">
        <v>0.10956674456406452</v>
      </c>
      <c r="AX469" s="8">
        <v>0.1804522008259194</v>
      </c>
      <c r="AY469" s="8">
        <v>5.0111388354325805E-2</v>
      </c>
      <c r="AZ469" s="8">
        <v>0.20248614474088711</v>
      </c>
      <c r="BA469" s="8">
        <v>0.1186994643945484</v>
      </c>
      <c r="BB469" s="8">
        <v>3.2800020313438705E-2</v>
      </c>
      <c r="BC469" s="8">
        <v>0.1626827434915161</v>
      </c>
      <c r="BD469" s="8">
        <v>6.046391233756452E-2</v>
      </c>
      <c r="BE469" s="8">
        <v>1.7924688966308062E-2</v>
      </c>
      <c r="BF469" s="8">
        <v>0.10846429194958064</v>
      </c>
      <c r="BG469" s="8">
        <v>0.19233293378806446</v>
      </c>
      <c r="BH469" s="8">
        <v>9.2721743543951621E-7</v>
      </c>
      <c r="BI469" s="8">
        <v>6.5917117873225808E-2</v>
      </c>
      <c r="BJ469" s="8">
        <v>1.1926625289890322</v>
      </c>
      <c r="BK469" s="8">
        <v>0.75563037908225805</v>
      </c>
      <c r="BL469" s="8">
        <v>0.63676287336129034</v>
      </c>
    </row>
    <row r="470" spans="1:64" x14ac:dyDescent="0.3">
      <c r="A470" s="7">
        <v>424120</v>
      </c>
      <c r="B470" s="7" t="s">
        <v>546</v>
      </c>
      <c r="C470" s="8">
        <f t="shared" si="126"/>
        <v>9.8412496653500006E-2</v>
      </c>
      <c r="D470" s="8">
        <f t="shared" si="127"/>
        <v>1.35697280847E-2</v>
      </c>
      <c r="E470" s="8">
        <f t="shared" si="128"/>
        <v>0.108355822007</v>
      </c>
      <c r="F470" s="8">
        <f t="shared" si="129"/>
        <v>0.144952490632</v>
      </c>
      <c r="G470" s="8">
        <f t="shared" si="130"/>
        <v>1.78748109714E-2</v>
      </c>
      <c r="H470" s="8">
        <f t="shared" si="131"/>
        <v>6.7279121758099997E-2</v>
      </c>
      <c r="I470" s="8">
        <f t="shared" si="132"/>
        <v>0.16151489646200001</v>
      </c>
      <c r="J470" s="8">
        <f t="shared" si="133"/>
        <v>2.0505926675100001E-2</v>
      </c>
      <c r="K470" s="8">
        <f t="shared" si="134"/>
        <v>9.4186727656400002E-2</v>
      </c>
      <c r="L470" s="8">
        <f t="shared" si="135"/>
        <v>8.9951057513300001E-2</v>
      </c>
      <c r="M470" s="8">
        <f t="shared" si="136"/>
        <v>1.20877832652E-2</v>
      </c>
      <c r="N470" s="8">
        <f t="shared" si="137"/>
        <v>0.12574865550700001</v>
      </c>
      <c r="O470" s="8">
        <f t="shared" si="138"/>
        <v>0.59959719988500004</v>
      </c>
      <c r="P470" s="8">
        <f t="shared" si="139"/>
        <v>5.6990175313600002E-6</v>
      </c>
      <c r="Q470" s="8">
        <f t="shared" si="140"/>
        <v>0.20561369134400001</v>
      </c>
      <c r="R470" s="8">
        <f t="shared" si="141"/>
        <v>1.22033804675</v>
      </c>
      <c r="S470" s="8">
        <f t="shared" si="142"/>
        <v>1.2301064233600001</v>
      </c>
      <c r="T470" s="8">
        <f t="shared" si="143"/>
        <v>1.2762075507899999</v>
      </c>
      <c r="W470" s="7" t="s">
        <v>1773</v>
      </c>
      <c r="X470" s="7" t="s">
        <v>546</v>
      </c>
      <c r="Y470" s="8">
        <v>9.8412496653500006E-2</v>
      </c>
      <c r="Z470" s="8">
        <v>1.35697280847E-2</v>
      </c>
      <c r="AA470" s="8">
        <v>0.108355822007</v>
      </c>
      <c r="AB470" s="8">
        <v>0.144952490632</v>
      </c>
      <c r="AC470" s="8">
        <v>1.78748109714E-2</v>
      </c>
      <c r="AD470" s="8">
        <v>6.7279121758099997E-2</v>
      </c>
      <c r="AE470" s="8">
        <v>0.16151489646200001</v>
      </c>
      <c r="AF470" s="8">
        <v>2.0505926675100001E-2</v>
      </c>
      <c r="AG470" s="8">
        <v>9.4186727656400002E-2</v>
      </c>
      <c r="AH470" s="8">
        <v>8.9951057513300001E-2</v>
      </c>
      <c r="AI470" s="8">
        <v>1.20877832652E-2</v>
      </c>
      <c r="AJ470" s="8">
        <v>0.12574865550700001</v>
      </c>
      <c r="AK470" s="8">
        <v>0.59959719988500004</v>
      </c>
      <c r="AL470" s="8">
        <v>5.6990175313600002E-6</v>
      </c>
      <c r="AM470" s="8">
        <v>0.20561369134400001</v>
      </c>
      <c r="AN470" s="8">
        <v>1.22033804675</v>
      </c>
      <c r="AO470" s="8">
        <v>1.2301064233600001</v>
      </c>
      <c r="AP470" s="8">
        <v>1.2762075507899999</v>
      </c>
      <c r="AS470" s="7">
        <v>424120</v>
      </c>
      <c r="AT470" s="7" t="s">
        <v>546</v>
      </c>
      <c r="AU470" s="8">
        <v>9.0124914427508085E-2</v>
      </c>
      <c r="AV470" s="8">
        <v>2.4880205031595163E-2</v>
      </c>
      <c r="AW470" s="8">
        <v>0.15346397865219355</v>
      </c>
      <c r="AX470" s="8">
        <v>0.20435781481041612</v>
      </c>
      <c r="AY470" s="8">
        <v>5.1579814864994841E-2</v>
      </c>
      <c r="AZ470" s="8">
        <v>0.21104408639412581</v>
      </c>
      <c r="BA470" s="8">
        <v>0.16420248925250003</v>
      </c>
      <c r="BB470" s="8">
        <v>4.2043802062872587E-2</v>
      </c>
      <c r="BC470" s="8">
        <v>0.22123512158403874</v>
      </c>
      <c r="BD470" s="8">
        <v>8.40305459478113E-2</v>
      </c>
      <c r="BE470" s="8">
        <v>2.2973708305608066E-2</v>
      </c>
      <c r="BF470" s="8">
        <v>0.15236449063838708</v>
      </c>
      <c r="BG470" s="8">
        <v>0.29979859994250008</v>
      </c>
      <c r="BH470" s="8">
        <v>1.9698031809612904E-6</v>
      </c>
      <c r="BI470" s="8">
        <v>0.10280684567200005</v>
      </c>
      <c r="BJ470" s="8">
        <v>1.2684690981114517</v>
      </c>
      <c r="BK470" s="8">
        <v>0.96698171606919359</v>
      </c>
      <c r="BL470" s="8">
        <v>0.92748141289887109</v>
      </c>
    </row>
    <row r="471" spans="1:64" x14ac:dyDescent="0.3">
      <c r="A471" s="7">
        <v>424130</v>
      </c>
      <c r="B471" s="7" t="s">
        <v>547</v>
      </c>
      <c r="C471" s="8">
        <f t="shared" si="126"/>
        <v>8.877024852148388E-2</v>
      </c>
      <c r="D471" s="8">
        <f t="shared" si="127"/>
        <v>2.4689599271969349E-2</v>
      </c>
      <c r="E471" s="8">
        <f t="shared" si="128"/>
        <v>0.15646617504741936</v>
      </c>
      <c r="F471" s="8">
        <f t="shared" si="129"/>
        <v>0.29910269551882251</v>
      </c>
      <c r="G471" s="8">
        <f t="shared" si="130"/>
        <v>7.391950330399355E-2</v>
      </c>
      <c r="H471" s="8">
        <f t="shared" si="131"/>
        <v>0.32189410982980637</v>
      </c>
      <c r="I471" s="8">
        <f t="shared" si="132"/>
        <v>0.16436754098896775</v>
      </c>
      <c r="J471" s="8">
        <f t="shared" si="133"/>
        <v>4.2138217290250003E-2</v>
      </c>
      <c r="K471" s="8">
        <f t="shared" si="134"/>
        <v>0.22717302970685488</v>
      </c>
      <c r="L471" s="8">
        <f t="shared" si="135"/>
        <v>8.2941281598999994E-2</v>
      </c>
      <c r="M471" s="8">
        <f t="shared" si="136"/>
        <v>2.2780832989293551E-2</v>
      </c>
      <c r="N471" s="8">
        <f t="shared" si="137"/>
        <v>0.15504055998103222</v>
      </c>
      <c r="O471" s="8">
        <f t="shared" si="138"/>
        <v>0.29050188207048372</v>
      </c>
      <c r="P471" s="8">
        <f t="shared" si="139"/>
        <v>1.141239280988387E-6</v>
      </c>
      <c r="Q471" s="8">
        <f t="shared" si="140"/>
        <v>9.8962960933064489E-2</v>
      </c>
      <c r="R471" s="8">
        <f t="shared" si="141"/>
        <v>1</v>
      </c>
      <c r="S471" s="8">
        <f t="shared" si="142"/>
        <v>1.1787872763948384</v>
      </c>
      <c r="T471" s="8">
        <f t="shared" si="143"/>
        <v>0.91754975572774167</v>
      </c>
      <c r="W471" s="7" t="s">
        <v>1774</v>
      </c>
      <c r="X471" s="7" t="s">
        <v>547</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1</v>
      </c>
      <c r="AO471" s="8">
        <v>0</v>
      </c>
      <c r="AP471" s="8">
        <v>0</v>
      </c>
      <c r="AS471" s="7">
        <v>424130</v>
      </c>
      <c r="AT471" s="7" t="s">
        <v>547</v>
      </c>
      <c r="AU471" s="8">
        <v>8.877024852148388E-2</v>
      </c>
      <c r="AV471" s="8">
        <v>2.4689599271969349E-2</v>
      </c>
      <c r="AW471" s="8">
        <v>0.15646617504741936</v>
      </c>
      <c r="AX471" s="8">
        <v>0.29910269551882251</v>
      </c>
      <c r="AY471" s="8">
        <v>7.391950330399355E-2</v>
      </c>
      <c r="AZ471" s="8">
        <v>0.32189410982980637</v>
      </c>
      <c r="BA471" s="8">
        <v>0.16436754098896775</v>
      </c>
      <c r="BB471" s="8">
        <v>4.2138217290250003E-2</v>
      </c>
      <c r="BC471" s="8">
        <v>0.22717302970685488</v>
      </c>
      <c r="BD471" s="8">
        <v>8.2941281598999994E-2</v>
      </c>
      <c r="BE471" s="8">
        <v>2.2780832989293551E-2</v>
      </c>
      <c r="BF471" s="8">
        <v>0.15504055998103222</v>
      </c>
      <c r="BG471" s="8">
        <v>0.29050188207048372</v>
      </c>
      <c r="BH471" s="8">
        <v>1.141239280988387E-6</v>
      </c>
      <c r="BI471" s="8">
        <v>9.8962960933064489E-2</v>
      </c>
      <c r="BJ471" s="8">
        <v>1.2699260228409677</v>
      </c>
      <c r="BK471" s="8">
        <v>1.1787872763948384</v>
      </c>
      <c r="BL471" s="8">
        <v>0.91754975572774167</v>
      </c>
    </row>
    <row r="472" spans="1:64" x14ac:dyDescent="0.3">
      <c r="A472" s="7">
        <v>424210</v>
      </c>
      <c r="B472" s="7" t="s">
        <v>548</v>
      </c>
      <c r="C472" s="8">
        <f t="shared" si="126"/>
        <v>0.10992781649069999</v>
      </c>
      <c r="D472" s="8">
        <f t="shared" si="127"/>
        <v>2.9457748114398385E-2</v>
      </c>
      <c r="E472" s="8">
        <f t="shared" si="128"/>
        <v>0.17297356014924184</v>
      </c>
      <c r="F472" s="8">
        <f t="shared" si="129"/>
        <v>0.67255469161238701</v>
      </c>
      <c r="G472" s="8">
        <f t="shared" si="130"/>
        <v>0.16481093132228064</v>
      </c>
      <c r="H472" s="8">
        <f t="shared" si="131"/>
        <v>0.54107045731556458</v>
      </c>
      <c r="I472" s="8">
        <f t="shared" si="132"/>
        <v>0.29397546026861288</v>
      </c>
      <c r="J472" s="8">
        <f t="shared" si="133"/>
        <v>7.068512334065484E-2</v>
      </c>
      <c r="K472" s="8">
        <f t="shared" si="134"/>
        <v>0.26406946816061294</v>
      </c>
      <c r="L472" s="8">
        <f t="shared" si="135"/>
        <v>0.10826960200423223</v>
      </c>
      <c r="M472" s="8">
        <f t="shared" si="136"/>
        <v>2.8674960267554828E-2</v>
      </c>
      <c r="N472" s="8">
        <f t="shared" si="137"/>
        <v>0.20745350030269349</v>
      </c>
      <c r="O472" s="8">
        <f t="shared" si="138"/>
        <v>0.35706409969708064</v>
      </c>
      <c r="P472" s="8">
        <f t="shared" si="139"/>
        <v>8.4045252113120972E-7</v>
      </c>
      <c r="Q472" s="8">
        <f t="shared" si="140"/>
        <v>9.1020828380467655E-2</v>
      </c>
      <c r="R472" s="8">
        <f t="shared" si="141"/>
        <v>1</v>
      </c>
      <c r="S472" s="8">
        <f t="shared" si="142"/>
        <v>2.0074683383148391</v>
      </c>
      <c r="T472" s="8">
        <f t="shared" si="143"/>
        <v>1.2577623098345163</v>
      </c>
      <c r="W472" s="7" t="s">
        <v>1775</v>
      </c>
      <c r="X472" s="7" t="s">
        <v>548</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1</v>
      </c>
      <c r="AO472" s="8">
        <v>0</v>
      </c>
      <c r="AP472" s="8">
        <v>0</v>
      </c>
      <c r="AS472" s="7">
        <v>424210</v>
      </c>
      <c r="AT472" s="7" t="s">
        <v>548</v>
      </c>
      <c r="AU472" s="8">
        <v>0.10992781649069999</v>
      </c>
      <c r="AV472" s="8">
        <v>2.9457748114398385E-2</v>
      </c>
      <c r="AW472" s="8">
        <v>0.17297356014924184</v>
      </c>
      <c r="AX472" s="8">
        <v>0.67255469161238701</v>
      </c>
      <c r="AY472" s="8">
        <v>0.16481093132228064</v>
      </c>
      <c r="AZ472" s="8">
        <v>0.54107045731556458</v>
      </c>
      <c r="BA472" s="8">
        <v>0.29397546026861288</v>
      </c>
      <c r="BB472" s="8">
        <v>7.068512334065484E-2</v>
      </c>
      <c r="BC472" s="8">
        <v>0.26406946816061294</v>
      </c>
      <c r="BD472" s="8">
        <v>0.10826960200423223</v>
      </c>
      <c r="BE472" s="8">
        <v>2.8674960267554828E-2</v>
      </c>
      <c r="BF472" s="8">
        <v>0.20745350030269349</v>
      </c>
      <c r="BG472" s="8">
        <v>0.35706409969708064</v>
      </c>
      <c r="BH472" s="8">
        <v>8.4045252113120972E-7</v>
      </c>
      <c r="BI472" s="8">
        <v>9.1020828380467655E-2</v>
      </c>
      <c r="BJ472" s="8">
        <v>1.3123591247545161</v>
      </c>
      <c r="BK472" s="8">
        <v>2.0074683383148391</v>
      </c>
      <c r="BL472" s="8">
        <v>1.2577623098345163</v>
      </c>
    </row>
    <row r="473" spans="1:64" x14ac:dyDescent="0.3">
      <c r="A473" s="7">
        <v>424310</v>
      </c>
      <c r="B473" s="7" t="s">
        <v>549</v>
      </c>
      <c r="C473" s="8">
        <f t="shared" si="126"/>
        <v>0.12116027173493547</v>
      </c>
      <c r="D473" s="8">
        <f t="shared" si="127"/>
        <v>3.068171315727742E-2</v>
      </c>
      <c r="E473" s="8">
        <f t="shared" si="128"/>
        <v>0.2125368242715</v>
      </c>
      <c r="F473" s="8">
        <f t="shared" si="129"/>
        <v>0.26155549655647586</v>
      </c>
      <c r="G473" s="8">
        <f t="shared" si="130"/>
        <v>5.957654873279597E-2</v>
      </c>
      <c r="H473" s="8">
        <f t="shared" si="131"/>
        <v>0.26854714752209358</v>
      </c>
      <c r="I473" s="8">
        <f t="shared" si="132"/>
        <v>0.21321017271846773</v>
      </c>
      <c r="J473" s="8">
        <f t="shared" si="133"/>
        <v>5.0287995996543558E-2</v>
      </c>
      <c r="K473" s="8">
        <f t="shared" si="134"/>
        <v>0.29824260088725801</v>
      </c>
      <c r="L473" s="8">
        <f t="shared" si="135"/>
        <v>0.11328123748769678</v>
      </c>
      <c r="M473" s="8">
        <f t="shared" si="136"/>
        <v>2.8370115209816128E-2</v>
      </c>
      <c r="N473" s="8">
        <f t="shared" si="137"/>
        <v>0.21163235545843553</v>
      </c>
      <c r="O473" s="8">
        <f t="shared" si="138"/>
        <v>0.44362750199558088</v>
      </c>
      <c r="P473" s="8">
        <f t="shared" si="139"/>
        <v>4.8797574229238717E-6</v>
      </c>
      <c r="Q473" s="8">
        <f t="shared" si="140"/>
        <v>0.15585024463454836</v>
      </c>
      <c r="R473" s="8">
        <f t="shared" si="141"/>
        <v>1</v>
      </c>
      <c r="S473" s="8">
        <f t="shared" si="142"/>
        <v>1.3316146766819354</v>
      </c>
      <c r="T473" s="8">
        <f t="shared" si="143"/>
        <v>1.3036762534730644</v>
      </c>
      <c r="W473" s="7" t="s">
        <v>1776</v>
      </c>
      <c r="X473" s="7" t="s">
        <v>549</v>
      </c>
      <c r="Y473" s="8">
        <v>0</v>
      </c>
      <c r="Z473" s="8">
        <v>0</v>
      </c>
      <c r="AA473" s="8">
        <v>0</v>
      </c>
      <c r="AB473" s="8">
        <v>0</v>
      </c>
      <c r="AC473" s="8">
        <v>0</v>
      </c>
      <c r="AD473" s="8">
        <v>0</v>
      </c>
      <c r="AE473" s="8">
        <v>0</v>
      </c>
      <c r="AF473" s="8">
        <v>0</v>
      </c>
      <c r="AG473" s="8">
        <v>0</v>
      </c>
      <c r="AH473" s="8">
        <v>0</v>
      </c>
      <c r="AI473" s="8">
        <v>0</v>
      </c>
      <c r="AJ473" s="8">
        <v>0</v>
      </c>
      <c r="AK473" s="8">
        <v>0</v>
      </c>
      <c r="AL473" s="8">
        <v>0</v>
      </c>
      <c r="AM473" s="8">
        <v>0</v>
      </c>
      <c r="AN473" s="8">
        <v>1</v>
      </c>
      <c r="AO473" s="8">
        <v>0</v>
      </c>
      <c r="AP473" s="8">
        <v>0</v>
      </c>
      <c r="AS473" s="7">
        <v>424310</v>
      </c>
      <c r="AT473" s="7" t="s">
        <v>549</v>
      </c>
      <c r="AU473" s="8">
        <v>0.12116027173493547</v>
      </c>
      <c r="AV473" s="8">
        <v>3.068171315727742E-2</v>
      </c>
      <c r="AW473" s="8">
        <v>0.2125368242715</v>
      </c>
      <c r="AX473" s="8">
        <v>0.26155549655647586</v>
      </c>
      <c r="AY473" s="8">
        <v>5.957654873279597E-2</v>
      </c>
      <c r="AZ473" s="8">
        <v>0.26854714752209358</v>
      </c>
      <c r="BA473" s="8">
        <v>0.21321017271846773</v>
      </c>
      <c r="BB473" s="8">
        <v>5.0287995996543558E-2</v>
      </c>
      <c r="BC473" s="8">
        <v>0.29824260088725801</v>
      </c>
      <c r="BD473" s="8">
        <v>0.11328123748769678</v>
      </c>
      <c r="BE473" s="8">
        <v>2.8370115209816128E-2</v>
      </c>
      <c r="BF473" s="8">
        <v>0.21163235545843553</v>
      </c>
      <c r="BG473" s="8">
        <v>0.44362750199558088</v>
      </c>
      <c r="BH473" s="8">
        <v>4.8797574229238717E-6</v>
      </c>
      <c r="BI473" s="8">
        <v>0.15585024463454836</v>
      </c>
      <c r="BJ473" s="8">
        <v>1.3643788091641935</v>
      </c>
      <c r="BK473" s="8">
        <v>1.3316146766819354</v>
      </c>
      <c r="BL473" s="8">
        <v>1.3036762534730644</v>
      </c>
    </row>
    <row r="474" spans="1:64" x14ac:dyDescent="0.3">
      <c r="A474" s="7">
        <v>424340</v>
      </c>
      <c r="B474" s="7" t="s">
        <v>550</v>
      </c>
      <c r="C474" s="8">
        <f t="shared" si="126"/>
        <v>9.8492748562290303E-2</v>
      </c>
      <c r="D474" s="8">
        <f t="shared" si="127"/>
        <v>2.6447481477327422E-2</v>
      </c>
      <c r="E474" s="8">
        <f t="shared" si="128"/>
        <v>0.1737807909008548</v>
      </c>
      <c r="F474" s="8">
        <f t="shared" si="129"/>
        <v>0.2273664773497113</v>
      </c>
      <c r="G474" s="8">
        <f t="shared" si="130"/>
        <v>5.433092941070565E-2</v>
      </c>
      <c r="H474" s="8">
        <f t="shared" si="131"/>
        <v>0.23200866784148708</v>
      </c>
      <c r="I474" s="8">
        <f t="shared" si="132"/>
        <v>0.17459968734514517</v>
      </c>
      <c r="J474" s="8">
        <f t="shared" si="133"/>
        <v>4.3641350230525809E-2</v>
      </c>
      <c r="K474" s="8">
        <f t="shared" si="134"/>
        <v>0.24600796534766128</v>
      </c>
      <c r="L474" s="8">
        <f t="shared" si="135"/>
        <v>9.2080841351612874E-2</v>
      </c>
      <c r="M474" s="8">
        <f t="shared" si="136"/>
        <v>2.4485367602564513E-2</v>
      </c>
      <c r="N474" s="8">
        <f t="shared" si="137"/>
        <v>0.17248769375585488</v>
      </c>
      <c r="O474" s="8">
        <f t="shared" si="138"/>
        <v>0.33789781370935484</v>
      </c>
      <c r="P474" s="8">
        <f t="shared" si="139"/>
        <v>2.9098505233684831E-6</v>
      </c>
      <c r="Q474" s="8">
        <f t="shared" si="140"/>
        <v>0.11852995646483867</v>
      </c>
      <c r="R474" s="8">
        <f t="shared" si="141"/>
        <v>1</v>
      </c>
      <c r="S474" s="8">
        <f t="shared" si="142"/>
        <v>1.0782222036343549</v>
      </c>
      <c r="T474" s="8">
        <f t="shared" si="143"/>
        <v>1.0287651319559679</v>
      </c>
      <c r="W474" s="7" t="s">
        <v>1777</v>
      </c>
      <c r="X474" s="7" t="s">
        <v>550</v>
      </c>
      <c r="Y474" s="8">
        <v>0</v>
      </c>
      <c r="Z474" s="8">
        <v>0</v>
      </c>
      <c r="AA474" s="8">
        <v>0</v>
      </c>
      <c r="AB474" s="8">
        <v>0</v>
      </c>
      <c r="AC474" s="8">
        <v>0</v>
      </c>
      <c r="AD474" s="8">
        <v>0</v>
      </c>
      <c r="AE474" s="8">
        <v>0</v>
      </c>
      <c r="AF474" s="8">
        <v>0</v>
      </c>
      <c r="AG474" s="8">
        <v>0</v>
      </c>
      <c r="AH474" s="8">
        <v>0</v>
      </c>
      <c r="AI474" s="8">
        <v>0</v>
      </c>
      <c r="AJ474" s="8">
        <v>0</v>
      </c>
      <c r="AK474" s="8">
        <v>0</v>
      </c>
      <c r="AL474" s="8">
        <v>0</v>
      </c>
      <c r="AM474" s="8">
        <v>0</v>
      </c>
      <c r="AN474" s="8">
        <v>1</v>
      </c>
      <c r="AO474" s="8">
        <v>0</v>
      </c>
      <c r="AP474" s="8">
        <v>0</v>
      </c>
      <c r="AS474" s="7">
        <v>424340</v>
      </c>
      <c r="AT474" s="7" t="s">
        <v>550</v>
      </c>
      <c r="AU474" s="8">
        <v>9.8492748562290303E-2</v>
      </c>
      <c r="AV474" s="8">
        <v>2.6447481477327422E-2</v>
      </c>
      <c r="AW474" s="8">
        <v>0.1737807909008548</v>
      </c>
      <c r="AX474" s="8">
        <v>0.2273664773497113</v>
      </c>
      <c r="AY474" s="8">
        <v>5.433092941070565E-2</v>
      </c>
      <c r="AZ474" s="8">
        <v>0.23200866784148708</v>
      </c>
      <c r="BA474" s="8">
        <v>0.17459968734514517</v>
      </c>
      <c r="BB474" s="8">
        <v>4.3641350230525809E-2</v>
      </c>
      <c r="BC474" s="8">
        <v>0.24600796534766128</v>
      </c>
      <c r="BD474" s="8">
        <v>9.2080841351612874E-2</v>
      </c>
      <c r="BE474" s="8">
        <v>2.4485367602564513E-2</v>
      </c>
      <c r="BF474" s="8">
        <v>0.17248769375585488</v>
      </c>
      <c r="BG474" s="8">
        <v>0.33789781370935484</v>
      </c>
      <c r="BH474" s="8">
        <v>2.9098505233684831E-6</v>
      </c>
      <c r="BI474" s="8">
        <v>0.11852995646483867</v>
      </c>
      <c r="BJ474" s="8">
        <v>1.29872102094</v>
      </c>
      <c r="BK474" s="8">
        <v>1.0782222036343549</v>
      </c>
      <c r="BL474" s="8">
        <v>1.0287651319559679</v>
      </c>
    </row>
    <row r="475" spans="1:64" x14ac:dyDescent="0.3">
      <c r="A475" s="7">
        <v>424350</v>
      </c>
      <c r="B475" s="7" t="s">
        <v>1216</v>
      </c>
      <c r="C475" s="8">
        <f t="shared" si="126"/>
        <v>0.13236552925509676</v>
      </c>
      <c r="D475" s="8">
        <f t="shared" si="127"/>
        <v>3.2961267297766127E-2</v>
      </c>
      <c r="E475" s="8">
        <f t="shared" si="128"/>
        <v>0.23175321576274188</v>
      </c>
      <c r="F475" s="8">
        <f t="shared" si="129"/>
        <v>0.28376650667213704</v>
      </c>
      <c r="G475" s="8">
        <f t="shared" si="130"/>
        <v>6.2982346008938719E-2</v>
      </c>
      <c r="H475" s="8">
        <f t="shared" si="131"/>
        <v>0.29057908943123228</v>
      </c>
      <c r="I475" s="8">
        <f t="shared" si="132"/>
        <v>0.22410153870869357</v>
      </c>
      <c r="J475" s="8">
        <f t="shared" si="133"/>
        <v>5.2079523981651617E-2</v>
      </c>
      <c r="K475" s="8">
        <f t="shared" si="134"/>
        <v>0.31390369570496779</v>
      </c>
      <c r="L475" s="8">
        <f t="shared" si="135"/>
        <v>0.12296458328343386</v>
      </c>
      <c r="M475" s="8">
        <f t="shared" si="136"/>
        <v>3.0300656897438698E-2</v>
      </c>
      <c r="N475" s="8">
        <f t="shared" si="137"/>
        <v>0.22971763236540324</v>
      </c>
      <c r="O475" s="8">
        <f t="shared" si="138"/>
        <v>0.49430256378464565</v>
      </c>
      <c r="P475" s="8">
        <f t="shared" si="139"/>
        <v>4.2519234795399996E-6</v>
      </c>
      <c r="Q475" s="8">
        <f t="shared" si="140"/>
        <v>0.17886114675488698</v>
      </c>
      <c r="R475" s="8">
        <f t="shared" si="141"/>
        <v>1</v>
      </c>
      <c r="S475" s="8">
        <f t="shared" si="142"/>
        <v>1.4599085872735484</v>
      </c>
      <c r="T475" s="8">
        <f t="shared" si="143"/>
        <v>1.4126654035566124</v>
      </c>
      <c r="W475" s="7" t="s">
        <v>1778</v>
      </c>
      <c r="X475" s="7" t="s">
        <v>1216</v>
      </c>
      <c r="Y475" s="8">
        <v>0</v>
      </c>
      <c r="Z475" s="8">
        <v>0</v>
      </c>
      <c r="AA475" s="8">
        <v>0</v>
      </c>
      <c r="AB475" s="8">
        <v>0</v>
      </c>
      <c r="AC475" s="8">
        <v>0</v>
      </c>
      <c r="AD475" s="8">
        <v>0</v>
      </c>
      <c r="AE475" s="8">
        <v>0</v>
      </c>
      <c r="AF475" s="8">
        <v>0</v>
      </c>
      <c r="AG475" s="8">
        <v>0</v>
      </c>
      <c r="AH475" s="8">
        <v>0</v>
      </c>
      <c r="AI475" s="8">
        <v>0</v>
      </c>
      <c r="AJ475" s="8">
        <v>0</v>
      </c>
      <c r="AK475" s="8">
        <v>0</v>
      </c>
      <c r="AL475" s="8">
        <v>0</v>
      </c>
      <c r="AM475" s="8">
        <v>0</v>
      </c>
      <c r="AN475" s="8">
        <v>1</v>
      </c>
      <c r="AO475" s="8">
        <v>0</v>
      </c>
      <c r="AP475" s="8">
        <v>0</v>
      </c>
      <c r="AS475" s="7">
        <v>424350</v>
      </c>
      <c r="AT475" s="7" t="s">
        <v>1216</v>
      </c>
      <c r="AU475" s="8">
        <v>0.13236552925509676</v>
      </c>
      <c r="AV475" s="8">
        <v>3.2961267297766127E-2</v>
      </c>
      <c r="AW475" s="8">
        <v>0.23175321576274188</v>
      </c>
      <c r="AX475" s="8">
        <v>0.28376650667213704</v>
      </c>
      <c r="AY475" s="8">
        <v>6.2982346008938719E-2</v>
      </c>
      <c r="AZ475" s="8">
        <v>0.29057908943123228</v>
      </c>
      <c r="BA475" s="8">
        <v>0.22410153870869357</v>
      </c>
      <c r="BB475" s="8">
        <v>5.2079523981651617E-2</v>
      </c>
      <c r="BC475" s="8">
        <v>0.31390369570496779</v>
      </c>
      <c r="BD475" s="8">
        <v>0.12296458328343386</v>
      </c>
      <c r="BE475" s="8">
        <v>3.0300656897438698E-2</v>
      </c>
      <c r="BF475" s="8">
        <v>0.22971763236540324</v>
      </c>
      <c r="BG475" s="8">
        <v>0.49430256378464565</v>
      </c>
      <c r="BH475" s="8">
        <v>4.2519234795399996E-6</v>
      </c>
      <c r="BI475" s="8">
        <v>0.17886114675488698</v>
      </c>
      <c r="BJ475" s="8">
        <v>1.3970800123154838</v>
      </c>
      <c r="BK475" s="8">
        <v>1.4599085872735484</v>
      </c>
      <c r="BL475" s="8">
        <v>1.4126654035566124</v>
      </c>
    </row>
    <row r="476" spans="1:64" x14ac:dyDescent="0.3">
      <c r="A476" s="7">
        <v>424410</v>
      </c>
      <c r="B476" s="7" t="s">
        <v>551</v>
      </c>
      <c r="C476" s="8">
        <f t="shared" si="126"/>
        <v>0.12619120759774191</v>
      </c>
      <c r="D476" s="8">
        <f t="shared" si="127"/>
        <v>3.0138630595169361E-2</v>
      </c>
      <c r="E476" s="8">
        <f t="shared" si="128"/>
        <v>0.17020931492598382</v>
      </c>
      <c r="F476" s="8">
        <f t="shared" si="129"/>
        <v>0.22307589239691936</v>
      </c>
      <c r="G476" s="8">
        <f t="shared" si="130"/>
        <v>4.704307350574273E-2</v>
      </c>
      <c r="H476" s="8">
        <f t="shared" si="131"/>
        <v>0.18239389798323871</v>
      </c>
      <c r="I476" s="8">
        <f t="shared" si="132"/>
        <v>0.1630724971969516</v>
      </c>
      <c r="J476" s="8">
        <f t="shared" si="133"/>
        <v>3.540508580606451E-2</v>
      </c>
      <c r="K476" s="8">
        <f t="shared" si="134"/>
        <v>0.15016594152780965</v>
      </c>
      <c r="L476" s="8">
        <f t="shared" si="135"/>
        <v>0.12616255864293549</v>
      </c>
      <c r="M476" s="8">
        <f t="shared" si="136"/>
        <v>2.9433848038704843E-2</v>
      </c>
      <c r="N476" s="8">
        <f t="shared" si="137"/>
        <v>0.19380009010070967</v>
      </c>
      <c r="O476" s="8">
        <f t="shared" si="138"/>
        <v>0.4136899983554031</v>
      </c>
      <c r="P476" s="8">
        <f t="shared" si="139"/>
        <v>5.0765941253466131E-6</v>
      </c>
      <c r="Q476" s="8">
        <f t="shared" si="140"/>
        <v>0.2148095683952419</v>
      </c>
      <c r="R476" s="8">
        <f t="shared" si="141"/>
        <v>1</v>
      </c>
      <c r="S476" s="8">
        <f t="shared" si="142"/>
        <v>1.1783193154982259</v>
      </c>
      <c r="T476" s="8">
        <f t="shared" si="143"/>
        <v>1.0744499761433868</v>
      </c>
      <c r="W476" s="7" t="s">
        <v>1779</v>
      </c>
      <c r="X476" s="7" t="s">
        <v>551</v>
      </c>
      <c r="Y476" s="8">
        <v>0</v>
      </c>
      <c r="Z476" s="8">
        <v>0</v>
      </c>
      <c r="AA476" s="8">
        <v>0</v>
      </c>
      <c r="AB476" s="8">
        <v>0</v>
      </c>
      <c r="AC476" s="8">
        <v>0</v>
      </c>
      <c r="AD476" s="8">
        <v>0</v>
      </c>
      <c r="AE476" s="8">
        <v>0</v>
      </c>
      <c r="AF476" s="8">
        <v>0</v>
      </c>
      <c r="AG476" s="8">
        <v>0</v>
      </c>
      <c r="AH476" s="8">
        <v>0</v>
      </c>
      <c r="AI476" s="8">
        <v>0</v>
      </c>
      <c r="AJ476" s="8">
        <v>0</v>
      </c>
      <c r="AK476" s="8">
        <v>0</v>
      </c>
      <c r="AL476" s="8">
        <v>0</v>
      </c>
      <c r="AM476" s="8">
        <v>0</v>
      </c>
      <c r="AN476" s="8">
        <v>1</v>
      </c>
      <c r="AO476" s="8">
        <v>0</v>
      </c>
      <c r="AP476" s="8">
        <v>0</v>
      </c>
      <c r="AS476" s="7">
        <v>424410</v>
      </c>
      <c r="AT476" s="7" t="s">
        <v>551</v>
      </c>
      <c r="AU476" s="8">
        <v>0.12619120759774191</v>
      </c>
      <c r="AV476" s="8">
        <v>3.0138630595169361E-2</v>
      </c>
      <c r="AW476" s="8">
        <v>0.17020931492598382</v>
      </c>
      <c r="AX476" s="8">
        <v>0.22307589239691936</v>
      </c>
      <c r="AY476" s="8">
        <v>4.704307350574273E-2</v>
      </c>
      <c r="AZ476" s="8">
        <v>0.18239389798323871</v>
      </c>
      <c r="BA476" s="8">
        <v>0.1630724971969516</v>
      </c>
      <c r="BB476" s="8">
        <v>3.540508580606451E-2</v>
      </c>
      <c r="BC476" s="8">
        <v>0.15016594152780965</v>
      </c>
      <c r="BD476" s="8">
        <v>0.12616255864293549</v>
      </c>
      <c r="BE476" s="8">
        <v>2.9433848038704843E-2</v>
      </c>
      <c r="BF476" s="8">
        <v>0.19380009010070967</v>
      </c>
      <c r="BG476" s="8">
        <v>0.4136899983554031</v>
      </c>
      <c r="BH476" s="8">
        <v>5.0765941253466131E-6</v>
      </c>
      <c r="BI476" s="8">
        <v>0.2148095683952419</v>
      </c>
      <c r="BJ476" s="8">
        <v>1.3265391531185482</v>
      </c>
      <c r="BK476" s="8">
        <v>1.1783193154982259</v>
      </c>
      <c r="BL476" s="8">
        <v>1.0744499761433868</v>
      </c>
    </row>
    <row r="477" spans="1:64" x14ac:dyDescent="0.3">
      <c r="A477" s="7">
        <v>424420</v>
      </c>
      <c r="B477" s="7" t="s">
        <v>552</v>
      </c>
      <c r="C477" s="8">
        <f t="shared" si="126"/>
        <v>9.9339482814699995E-2</v>
      </c>
      <c r="D477" s="8">
        <f t="shared" si="127"/>
        <v>1.21985740491E-2</v>
      </c>
      <c r="E477" s="8">
        <f t="shared" si="128"/>
        <v>0.102436243176</v>
      </c>
      <c r="F477" s="8">
        <f t="shared" si="129"/>
        <v>0.11964470463100001</v>
      </c>
      <c r="G477" s="8">
        <f t="shared" si="130"/>
        <v>1.2208592466500001E-2</v>
      </c>
      <c r="H477" s="8">
        <f t="shared" si="131"/>
        <v>4.6623111129399999E-2</v>
      </c>
      <c r="I477" s="8">
        <f t="shared" si="132"/>
        <v>0.121211822269</v>
      </c>
      <c r="J477" s="8">
        <f t="shared" si="133"/>
        <v>1.28169985843E-2</v>
      </c>
      <c r="K477" s="8">
        <f t="shared" si="134"/>
        <v>4.9546685304100002E-2</v>
      </c>
      <c r="L477" s="8">
        <f t="shared" si="135"/>
        <v>9.8583502294600001E-2</v>
      </c>
      <c r="M477" s="8">
        <f t="shared" si="136"/>
        <v>1.1530068416300001E-2</v>
      </c>
      <c r="N477" s="8">
        <f t="shared" si="137"/>
        <v>0.133866270329</v>
      </c>
      <c r="O477" s="8">
        <f t="shared" si="138"/>
        <v>0.566365757553</v>
      </c>
      <c r="P477" s="8">
        <f t="shared" si="139"/>
        <v>7.6048996129499996E-6</v>
      </c>
      <c r="Q477" s="8">
        <f t="shared" si="140"/>
        <v>0.29567296379199998</v>
      </c>
      <c r="R477" s="8">
        <f t="shared" si="141"/>
        <v>1.2139743000400001</v>
      </c>
      <c r="S477" s="8">
        <f t="shared" si="142"/>
        <v>1.1784764082300001</v>
      </c>
      <c r="T477" s="8">
        <f t="shared" si="143"/>
        <v>1.18357550616</v>
      </c>
      <c r="W477" s="7" t="s">
        <v>1780</v>
      </c>
      <c r="X477" s="7" t="s">
        <v>552</v>
      </c>
      <c r="Y477" s="8">
        <v>9.9339482814699995E-2</v>
      </c>
      <c r="Z477" s="8">
        <v>1.21985740491E-2</v>
      </c>
      <c r="AA477" s="8">
        <v>0.102436243176</v>
      </c>
      <c r="AB477" s="8">
        <v>0.11964470463100001</v>
      </c>
      <c r="AC477" s="8">
        <v>1.2208592466500001E-2</v>
      </c>
      <c r="AD477" s="8">
        <v>4.6623111129399999E-2</v>
      </c>
      <c r="AE477" s="8">
        <v>0.121211822269</v>
      </c>
      <c r="AF477" s="8">
        <v>1.28169985843E-2</v>
      </c>
      <c r="AG477" s="8">
        <v>4.9546685304100002E-2</v>
      </c>
      <c r="AH477" s="8">
        <v>9.8583502294600001E-2</v>
      </c>
      <c r="AI477" s="8">
        <v>1.1530068416300001E-2</v>
      </c>
      <c r="AJ477" s="8">
        <v>0.133866270329</v>
      </c>
      <c r="AK477" s="8">
        <v>0.566365757553</v>
      </c>
      <c r="AL477" s="8">
        <v>7.6048996129499996E-6</v>
      </c>
      <c r="AM477" s="8">
        <v>0.29567296379199998</v>
      </c>
      <c r="AN477" s="8">
        <v>1.2139743000400001</v>
      </c>
      <c r="AO477" s="8">
        <v>1.1784764082300001</v>
      </c>
      <c r="AP477" s="8">
        <v>1.18357550616</v>
      </c>
      <c r="AS477" s="7">
        <v>424420</v>
      </c>
      <c r="AT477" s="7" t="s">
        <v>552</v>
      </c>
      <c r="AU477" s="8">
        <v>0.10514255283044678</v>
      </c>
      <c r="AV477" s="8">
        <v>2.6479402631040327E-2</v>
      </c>
      <c r="AW477" s="8">
        <v>0.14232351480872574</v>
      </c>
      <c r="AX477" s="8">
        <v>0.1667114141774339</v>
      </c>
      <c r="AY477" s="8">
        <v>3.7976379745756302E-2</v>
      </c>
      <c r="AZ477" s="8">
        <v>0.13761811832338713</v>
      </c>
      <c r="BA477" s="8">
        <v>0.13658111164635484</v>
      </c>
      <c r="BB477" s="8">
        <v>3.1218705626366128E-2</v>
      </c>
      <c r="BC477" s="8">
        <v>0.12667784098207258</v>
      </c>
      <c r="BD477" s="8">
        <v>0.10593137490796131</v>
      </c>
      <c r="BE477" s="8">
        <v>2.6063824678645157E-2</v>
      </c>
      <c r="BF477" s="8">
        <v>0.16284472221666135</v>
      </c>
      <c r="BG477" s="8">
        <v>0.3288575366436774</v>
      </c>
      <c r="BH477" s="8">
        <v>3.7363160208720973E-6</v>
      </c>
      <c r="BI477" s="8">
        <v>0.17168107575019356</v>
      </c>
      <c r="BJ477" s="8">
        <v>1.2739454702700002</v>
      </c>
      <c r="BK477" s="8">
        <v>0.92295107353709682</v>
      </c>
      <c r="BL477" s="8">
        <v>0.87512281954548399</v>
      </c>
    </row>
    <row r="478" spans="1:64" x14ac:dyDescent="0.3">
      <c r="A478" s="7">
        <v>424430</v>
      </c>
      <c r="B478" s="7" t="s">
        <v>553</v>
      </c>
      <c r="C478" s="8">
        <f t="shared" si="126"/>
        <v>9.9314771158399998E-2</v>
      </c>
      <c r="D478" s="8">
        <f t="shared" si="127"/>
        <v>1.2212801562200001E-2</v>
      </c>
      <c r="E478" s="8">
        <f t="shared" si="128"/>
        <v>0.101811865882</v>
      </c>
      <c r="F478" s="8">
        <f t="shared" si="129"/>
        <v>0.50394752052699998</v>
      </c>
      <c r="G478" s="8">
        <f t="shared" si="130"/>
        <v>5.1465086414000001E-2</v>
      </c>
      <c r="H478" s="8">
        <f t="shared" si="131"/>
        <v>0.19166302160000001</v>
      </c>
      <c r="I478" s="8">
        <f t="shared" si="132"/>
        <v>0.121486597522</v>
      </c>
      <c r="J478" s="8">
        <f t="shared" si="133"/>
        <v>1.2879836776100001E-2</v>
      </c>
      <c r="K478" s="8">
        <f t="shared" si="134"/>
        <v>4.8697362544199999E-2</v>
      </c>
      <c r="L478" s="8">
        <f t="shared" si="135"/>
        <v>9.8422464581299995E-2</v>
      </c>
      <c r="M478" s="8">
        <f t="shared" si="136"/>
        <v>1.1534958041800001E-2</v>
      </c>
      <c r="N478" s="8">
        <f t="shared" si="137"/>
        <v>0.13325952277299999</v>
      </c>
      <c r="O478" s="8">
        <f t="shared" si="138"/>
        <v>0.56673339011000001</v>
      </c>
      <c r="P478" s="8">
        <f t="shared" si="139"/>
        <v>1.80588916272E-6</v>
      </c>
      <c r="Q478" s="8">
        <f t="shared" si="140"/>
        <v>0.29457250625699999</v>
      </c>
      <c r="R478" s="8">
        <f t="shared" si="141"/>
        <v>1.2133394386</v>
      </c>
      <c r="S478" s="8">
        <f t="shared" si="142"/>
        <v>1.74707562854</v>
      </c>
      <c r="T478" s="8">
        <f t="shared" si="143"/>
        <v>1.18306379684</v>
      </c>
      <c r="W478" s="7" t="s">
        <v>1781</v>
      </c>
      <c r="X478" s="7" t="s">
        <v>553</v>
      </c>
      <c r="Y478" s="8">
        <v>9.9314771158399998E-2</v>
      </c>
      <c r="Z478" s="8">
        <v>1.2212801562200001E-2</v>
      </c>
      <c r="AA478" s="8">
        <v>0.101811865882</v>
      </c>
      <c r="AB478" s="8">
        <v>0.50394752052699998</v>
      </c>
      <c r="AC478" s="8">
        <v>5.1465086414000001E-2</v>
      </c>
      <c r="AD478" s="8">
        <v>0.19166302160000001</v>
      </c>
      <c r="AE478" s="8">
        <v>0.121486597522</v>
      </c>
      <c r="AF478" s="8">
        <v>1.2879836776100001E-2</v>
      </c>
      <c r="AG478" s="8">
        <v>4.8697362544199999E-2</v>
      </c>
      <c r="AH478" s="8">
        <v>9.8422464581299995E-2</v>
      </c>
      <c r="AI478" s="8">
        <v>1.1534958041800001E-2</v>
      </c>
      <c r="AJ478" s="8">
        <v>0.13325952277299999</v>
      </c>
      <c r="AK478" s="8">
        <v>0.56673339011000001</v>
      </c>
      <c r="AL478" s="8">
        <v>1.80588916272E-6</v>
      </c>
      <c r="AM478" s="8">
        <v>0.29457250625699999</v>
      </c>
      <c r="AN478" s="8">
        <v>1.2133394386</v>
      </c>
      <c r="AO478" s="8">
        <v>1.74707562854</v>
      </c>
      <c r="AP478" s="8">
        <v>1.18306379684</v>
      </c>
      <c r="AS478" s="7">
        <v>424430</v>
      </c>
      <c r="AT478" s="7" t="s">
        <v>553</v>
      </c>
      <c r="AU478" s="8">
        <v>0.12095210404949029</v>
      </c>
      <c r="AV478" s="8">
        <v>2.8761973371320967E-2</v>
      </c>
      <c r="AW478" s="8">
        <v>0.16045564214426619</v>
      </c>
      <c r="AX478" s="8">
        <v>0.23368088344683219</v>
      </c>
      <c r="AY478" s="8">
        <v>4.7907472202198549E-2</v>
      </c>
      <c r="AZ478" s="8">
        <v>0.17952757201435809</v>
      </c>
      <c r="BA478" s="8">
        <v>0.15654965706961291</v>
      </c>
      <c r="BB478" s="8">
        <v>3.3893081186335487E-2</v>
      </c>
      <c r="BC478" s="8">
        <v>0.13941814318642415</v>
      </c>
      <c r="BD478" s="8">
        <v>0.1215301777329597</v>
      </c>
      <c r="BE478" s="8">
        <v>2.8197934433530653E-2</v>
      </c>
      <c r="BF478" s="8">
        <v>0.1847242896763549</v>
      </c>
      <c r="BG478" s="8">
        <v>0.40219788975548371</v>
      </c>
      <c r="BH478" s="8">
        <v>3.803434224730645E-6</v>
      </c>
      <c r="BI478" s="8">
        <v>0.20905145605335479</v>
      </c>
      <c r="BJ478" s="8">
        <v>1.3101697195651609</v>
      </c>
      <c r="BK478" s="8">
        <v>1.1707933470183873</v>
      </c>
      <c r="BL478" s="8">
        <v>1.039538300796774</v>
      </c>
    </row>
    <row r="479" spans="1:64" x14ac:dyDescent="0.3">
      <c r="A479" s="7">
        <v>424440</v>
      </c>
      <c r="B479" s="7" t="s">
        <v>554</v>
      </c>
      <c r="C479" s="8">
        <f t="shared" si="126"/>
        <v>6.0399769244753224E-2</v>
      </c>
      <c r="D479" s="8">
        <f t="shared" si="127"/>
        <v>1.6464515517938708E-2</v>
      </c>
      <c r="E479" s="8">
        <f t="shared" si="128"/>
        <v>8.3185005673516124E-2</v>
      </c>
      <c r="F479" s="8">
        <f t="shared" si="129"/>
        <v>0.12498049079453387</v>
      </c>
      <c r="G479" s="8">
        <f t="shared" si="130"/>
        <v>3.0060552301914515E-2</v>
      </c>
      <c r="H479" s="8">
        <f t="shared" si="131"/>
        <v>0.11050291569843386</v>
      </c>
      <c r="I479" s="8">
        <f t="shared" si="132"/>
        <v>7.8922897993241925E-2</v>
      </c>
      <c r="J479" s="8">
        <f t="shared" si="133"/>
        <v>1.957092511427419E-2</v>
      </c>
      <c r="K479" s="8">
        <f t="shared" si="134"/>
        <v>7.4731181290048368E-2</v>
      </c>
      <c r="L479" s="8">
        <f t="shared" si="135"/>
        <v>6.2147099419548386E-2</v>
      </c>
      <c r="M479" s="8">
        <f t="shared" si="136"/>
        <v>1.6557593169758064E-2</v>
      </c>
      <c r="N479" s="8">
        <f t="shared" si="137"/>
        <v>9.6579204462064513E-2</v>
      </c>
      <c r="O479" s="8">
        <f t="shared" si="138"/>
        <v>0.17065793660404835</v>
      </c>
      <c r="P479" s="8">
        <f t="shared" si="139"/>
        <v>1.4563316703585482E-6</v>
      </c>
      <c r="Q479" s="8">
        <f t="shared" si="140"/>
        <v>9.1162712268016158E-2</v>
      </c>
      <c r="R479" s="8">
        <f t="shared" si="141"/>
        <v>1</v>
      </c>
      <c r="S479" s="8">
        <f t="shared" si="142"/>
        <v>0.57199557169790338</v>
      </c>
      <c r="T479" s="8">
        <f t="shared" si="143"/>
        <v>0.47967661730096772</v>
      </c>
      <c r="W479" s="7" t="s">
        <v>1782</v>
      </c>
      <c r="X479" s="7" t="s">
        <v>554</v>
      </c>
      <c r="Y479" s="8">
        <v>0</v>
      </c>
      <c r="Z479" s="8">
        <v>0</v>
      </c>
      <c r="AA479" s="8">
        <v>0</v>
      </c>
      <c r="AB479" s="8">
        <v>0</v>
      </c>
      <c r="AC479" s="8">
        <v>0</v>
      </c>
      <c r="AD479" s="8">
        <v>0</v>
      </c>
      <c r="AE479" s="8">
        <v>0</v>
      </c>
      <c r="AF479" s="8">
        <v>0</v>
      </c>
      <c r="AG479" s="8">
        <v>0</v>
      </c>
      <c r="AH479" s="8">
        <v>0</v>
      </c>
      <c r="AI479" s="8">
        <v>0</v>
      </c>
      <c r="AJ479" s="8">
        <v>0</v>
      </c>
      <c r="AK479" s="8">
        <v>0</v>
      </c>
      <c r="AL479" s="8">
        <v>0</v>
      </c>
      <c r="AM479" s="8">
        <v>0</v>
      </c>
      <c r="AN479" s="8">
        <v>1</v>
      </c>
      <c r="AO479" s="8">
        <v>0</v>
      </c>
      <c r="AP479" s="8">
        <v>0</v>
      </c>
      <c r="AS479" s="7">
        <v>424440</v>
      </c>
      <c r="AT479" s="7" t="s">
        <v>554</v>
      </c>
      <c r="AU479" s="8">
        <v>6.0399769244753224E-2</v>
      </c>
      <c r="AV479" s="8">
        <v>1.6464515517938708E-2</v>
      </c>
      <c r="AW479" s="8">
        <v>8.3185005673516124E-2</v>
      </c>
      <c r="AX479" s="8">
        <v>0.12498049079453387</v>
      </c>
      <c r="AY479" s="8">
        <v>3.0060552301914515E-2</v>
      </c>
      <c r="AZ479" s="8">
        <v>0.11050291569843386</v>
      </c>
      <c r="BA479" s="8">
        <v>7.8922897993241925E-2</v>
      </c>
      <c r="BB479" s="8">
        <v>1.957092511427419E-2</v>
      </c>
      <c r="BC479" s="8">
        <v>7.4731181290048368E-2</v>
      </c>
      <c r="BD479" s="8">
        <v>6.2147099419548386E-2</v>
      </c>
      <c r="BE479" s="8">
        <v>1.6557593169758064E-2</v>
      </c>
      <c r="BF479" s="8">
        <v>9.6579204462064513E-2</v>
      </c>
      <c r="BG479" s="8">
        <v>0.17065793660404835</v>
      </c>
      <c r="BH479" s="8">
        <v>1.4563316703585482E-6</v>
      </c>
      <c r="BI479" s="8">
        <v>9.1162712268016158E-2</v>
      </c>
      <c r="BJ479" s="8">
        <v>1.160049290436129</v>
      </c>
      <c r="BK479" s="8">
        <v>0.57199557169790338</v>
      </c>
      <c r="BL479" s="8">
        <v>0.47967661730096772</v>
      </c>
    </row>
    <row r="480" spans="1:64" x14ac:dyDescent="0.3">
      <c r="A480" s="7">
        <v>424450</v>
      </c>
      <c r="B480" s="7" t="s">
        <v>555</v>
      </c>
      <c r="C480" s="8">
        <f t="shared" si="126"/>
        <v>0.12216605008962096</v>
      </c>
      <c r="D480" s="8">
        <f t="shared" si="127"/>
        <v>2.9199482065601617E-2</v>
      </c>
      <c r="E480" s="8">
        <f t="shared" si="128"/>
        <v>0.16794881860735483</v>
      </c>
      <c r="F480" s="8">
        <f t="shared" si="129"/>
        <v>0.29053640073227577</v>
      </c>
      <c r="G480" s="8">
        <f t="shared" si="130"/>
        <v>5.7136227304906438E-2</v>
      </c>
      <c r="H480" s="8">
        <f t="shared" si="131"/>
        <v>0.23038385823456614</v>
      </c>
      <c r="I480" s="8">
        <f t="shared" si="132"/>
        <v>0.15768009299775804</v>
      </c>
      <c r="J480" s="8">
        <f t="shared" si="133"/>
        <v>3.4304577898227412E-2</v>
      </c>
      <c r="K480" s="8">
        <f t="shared" si="134"/>
        <v>0.14831870743325642</v>
      </c>
      <c r="L480" s="8">
        <f t="shared" si="135"/>
        <v>0.12261464024649676</v>
      </c>
      <c r="M480" s="8">
        <f t="shared" si="136"/>
        <v>2.8589618156527413E-2</v>
      </c>
      <c r="N480" s="8">
        <f t="shared" si="137"/>
        <v>0.19222569357788716</v>
      </c>
      <c r="O480" s="8">
        <f t="shared" si="138"/>
        <v>0.40316015859580617</v>
      </c>
      <c r="P480" s="8">
        <f t="shared" si="139"/>
        <v>2.9566124440448551E-6</v>
      </c>
      <c r="Q480" s="8">
        <f t="shared" si="140"/>
        <v>0.20955612653019365</v>
      </c>
      <c r="R480" s="8">
        <f t="shared" si="141"/>
        <v>1</v>
      </c>
      <c r="S480" s="8">
        <f t="shared" si="142"/>
        <v>1.2877339056264516</v>
      </c>
      <c r="T480" s="8">
        <f t="shared" si="143"/>
        <v>1.0499807976841933</v>
      </c>
      <c r="W480" s="7" t="s">
        <v>1783</v>
      </c>
      <c r="X480" s="7" t="s">
        <v>555</v>
      </c>
      <c r="Y480" s="8">
        <v>0</v>
      </c>
      <c r="Z480" s="8">
        <v>0</v>
      </c>
      <c r="AA480" s="8">
        <v>0</v>
      </c>
      <c r="AB480" s="8">
        <v>0</v>
      </c>
      <c r="AC480" s="8">
        <v>0</v>
      </c>
      <c r="AD480" s="8">
        <v>0</v>
      </c>
      <c r="AE480" s="8">
        <v>0</v>
      </c>
      <c r="AF480" s="8">
        <v>0</v>
      </c>
      <c r="AG480" s="8">
        <v>0</v>
      </c>
      <c r="AH480" s="8">
        <v>0</v>
      </c>
      <c r="AI480" s="8">
        <v>0</v>
      </c>
      <c r="AJ480" s="8">
        <v>0</v>
      </c>
      <c r="AK480" s="8">
        <v>0</v>
      </c>
      <c r="AL480" s="8">
        <v>0</v>
      </c>
      <c r="AM480" s="8">
        <v>0</v>
      </c>
      <c r="AN480" s="8">
        <v>1</v>
      </c>
      <c r="AO480" s="8">
        <v>0</v>
      </c>
      <c r="AP480" s="8">
        <v>0</v>
      </c>
      <c r="AS480" s="7">
        <v>424450</v>
      </c>
      <c r="AT480" s="7" t="s">
        <v>555</v>
      </c>
      <c r="AU480" s="8">
        <v>0.12216605008962096</v>
      </c>
      <c r="AV480" s="8">
        <v>2.9199482065601617E-2</v>
      </c>
      <c r="AW480" s="8">
        <v>0.16794881860735483</v>
      </c>
      <c r="AX480" s="8">
        <v>0.29053640073227577</v>
      </c>
      <c r="AY480" s="8">
        <v>5.7136227304906438E-2</v>
      </c>
      <c r="AZ480" s="8">
        <v>0.23038385823456614</v>
      </c>
      <c r="BA480" s="8">
        <v>0.15768009299775804</v>
      </c>
      <c r="BB480" s="8">
        <v>3.4304577898227412E-2</v>
      </c>
      <c r="BC480" s="8">
        <v>0.14831870743325642</v>
      </c>
      <c r="BD480" s="8">
        <v>0.12261464024649676</v>
      </c>
      <c r="BE480" s="8">
        <v>2.8589618156527413E-2</v>
      </c>
      <c r="BF480" s="8">
        <v>0.19222569357788716</v>
      </c>
      <c r="BG480" s="8">
        <v>0.40316015859580617</v>
      </c>
      <c r="BH480" s="8">
        <v>2.9566124440448551E-6</v>
      </c>
      <c r="BI480" s="8">
        <v>0.20955612653019365</v>
      </c>
      <c r="BJ480" s="8">
        <v>1.3193143507625809</v>
      </c>
      <c r="BK480" s="8">
        <v>1.2877339056264516</v>
      </c>
      <c r="BL480" s="8">
        <v>1.0499807976841933</v>
      </c>
    </row>
    <row r="481" spans="1:64" x14ac:dyDescent="0.3">
      <c r="A481" s="7">
        <v>424460</v>
      </c>
      <c r="B481" s="7" t="s">
        <v>556</v>
      </c>
      <c r="C481" s="8">
        <f t="shared" si="126"/>
        <v>0.10038393614074197</v>
      </c>
      <c r="D481" s="8">
        <f t="shared" si="127"/>
        <v>2.5529812427267748E-2</v>
      </c>
      <c r="E481" s="8">
        <f t="shared" si="128"/>
        <v>0.1339309589569968</v>
      </c>
      <c r="F481" s="8">
        <f t="shared" si="129"/>
        <v>0.13508408121952095</v>
      </c>
      <c r="G481" s="8">
        <f t="shared" si="130"/>
        <v>2.9486252558883066E-2</v>
      </c>
      <c r="H481" s="8">
        <f t="shared" si="131"/>
        <v>0.11244278603492421</v>
      </c>
      <c r="I481" s="8">
        <f t="shared" si="132"/>
        <v>0.12917103114225806</v>
      </c>
      <c r="J481" s="8">
        <f t="shared" si="133"/>
        <v>2.9929907351835486E-2</v>
      </c>
      <c r="K481" s="8">
        <f t="shared" si="134"/>
        <v>0.11908433196411934</v>
      </c>
      <c r="L481" s="8">
        <f t="shared" si="135"/>
        <v>0.10137033077290322</v>
      </c>
      <c r="M481" s="8">
        <f t="shared" si="136"/>
        <v>2.518536305278387E-2</v>
      </c>
      <c r="N481" s="8">
        <f t="shared" si="137"/>
        <v>0.15347901148808066</v>
      </c>
      <c r="O481" s="8">
        <f t="shared" si="138"/>
        <v>0.30958904845338719</v>
      </c>
      <c r="P481" s="8">
        <f t="shared" si="139"/>
        <v>3.6682231016011297E-6</v>
      </c>
      <c r="Q481" s="8">
        <f t="shared" si="140"/>
        <v>0.16310723511180658</v>
      </c>
      <c r="R481" s="8">
        <f t="shared" si="141"/>
        <v>1</v>
      </c>
      <c r="S481" s="8">
        <f t="shared" si="142"/>
        <v>0.82540021658758067</v>
      </c>
      <c r="T481" s="8">
        <f t="shared" si="143"/>
        <v>0.82657236723258043</v>
      </c>
      <c r="W481" s="7" t="s">
        <v>1784</v>
      </c>
      <c r="X481" s="7" t="s">
        <v>556</v>
      </c>
      <c r="Y481" s="8">
        <v>0</v>
      </c>
      <c r="Z481" s="8">
        <v>0</v>
      </c>
      <c r="AA481" s="8">
        <v>0</v>
      </c>
      <c r="AB481" s="8">
        <v>0</v>
      </c>
      <c r="AC481" s="8">
        <v>0</v>
      </c>
      <c r="AD481" s="8">
        <v>0</v>
      </c>
      <c r="AE481" s="8">
        <v>0</v>
      </c>
      <c r="AF481" s="8">
        <v>0</v>
      </c>
      <c r="AG481" s="8">
        <v>0</v>
      </c>
      <c r="AH481" s="8">
        <v>0</v>
      </c>
      <c r="AI481" s="8">
        <v>0</v>
      </c>
      <c r="AJ481" s="8">
        <v>0</v>
      </c>
      <c r="AK481" s="8">
        <v>0</v>
      </c>
      <c r="AL481" s="8">
        <v>0</v>
      </c>
      <c r="AM481" s="8">
        <v>0</v>
      </c>
      <c r="AN481" s="8">
        <v>1</v>
      </c>
      <c r="AO481" s="8">
        <v>0</v>
      </c>
      <c r="AP481" s="8">
        <v>0</v>
      </c>
      <c r="AS481" s="7">
        <v>424460</v>
      </c>
      <c r="AT481" s="7" t="s">
        <v>556</v>
      </c>
      <c r="AU481" s="8">
        <v>0.10038393614074197</v>
      </c>
      <c r="AV481" s="8">
        <v>2.5529812427267748E-2</v>
      </c>
      <c r="AW481" s="8">
        <v>0.1339309589569968</v>
      </c>
      <c r="AX481" s="8">
        <v>0.13508408121952095</v>
      </c>
      <c r="AY481" s="8">
        <v>2.9486252558883066E-2</v>
      </c>
      <c r="AZ481" s="8">
        <v>0.11244278603492421</v>
      </c>
      <c r="BA481" s="8">
        <v>0.12917103114225806</v>
      </c>
      <c r="BB481" s="8">
        <v>2.9929907351835486E-2</v>
      </c>
      <c r="BC481" s="8">
        <v>0.11908433196411934</v>
      </c>
      <c r="BD481" s="8">
        <v>0.10137033077290322</v>
      </c>
      <c r="BE481" s="8">
        <v>2.518536305278387E-2</v>
      </c>
      <c r="BF481" s="8">
        <v>0.15347901148808066</v>
      </c>
      <c r="BG481" s="8">
        <v>0.30958904845338719</v>
      </c>
      <c r="BH481" s="8">
        <v>3.6682231016011297E-6</v>
      </c>
      <c r="BI481" s="8">
        <v>0.16310723511180658</v>
      </c>
      <c r="BJ481" s="8">
        <v>1.2598447075251613</v>
      </c>
      <c r="BK481" s="8">
        <v>0.82540021658758067</v>
      </c>
      <c r="BL481" s="8">
        <v>0.82657236723258043</v>
      </c>
    </row>
    <row r="482" spans="1:64" x14ac:dyDescent="0.3">
      <c r="A482" s="7">
        <v>424470</v>
      </c>
      <c r="B482" s="7" t="s">
        <v>557</v>
      </c>
      <c r="C482" s="8">
        <f t="shared" si="126"/>
        <v>9.9262265921699996E-2</v>
      </c>
      <c r="D482" s="8">
        <f t="shared" si="127"/>
        <v>1.2187789301E-2</v>
      </c>
      <c r="E482" s="8">
        <f t="shared" si="128"/>
        <v>0.101232589628</v>
      </c>
      <c r="F482" s="8">
        <f t="shared" si="129"/>
        <v>0.35223922806699998</v>
      </c>
      <c r="G482" s="8">
        <f t="shared" si="130"/>
        <v>3.59108449947E-2</v>
      </c>
      <c r="H482" s="8">
        <f t="shared" si="131"/>
        <v>0.13407932571799999</v>
      </c>
      <c r="I482" s="8">
        <f t="shared" si="132"/>
        <v>0.120575139741</v>
      </c>
      <c r="J482" s="8">
        <f t="shared" si="133"/>
        <v>1.2743213439099999E-2</v>
      </c>
      <c r="K482" s="8">
        <f t="shared" si="134"/>
        <v>4.8250826547800003E-2</v>
      </c>
      <c r="L482" s="8">
        <f t="shared" si="135"/>
        <v>9.8346196489900006E-2</v>
      </c>
      <c r="M482" s="8">
        <f t="shared" si="136"/>
        <v>1.1500408496600001E-2</v>
      </c>
      <c r="N482" s="8">
        <f t="shared" si="137"/>
        <v>0.132266682597</v>
      </c>
      <c r="O482" s="8">
        <f t="shared" si="138"/>
        <v>0.56731539823300003</v>
      </c>
      <c r="P482" s="8">
        <f t="shared" si="139"/>
        <v>2.5831762939899998E-6</v>
      </c>
      <c r="Q482" s="8">
        <f t="shared" si="140"/>
        <v>0.29710458953199997</v>
      </c>
      <c r="R482" s="8">
        <f t="shared" si="141"/>
        <v>1.2126826448500001</v>
      </c>
      <c r="S482" s="8">
        <f t="shared" si="142"/>
        <v>1.52222939878</v>
      </c>
      <c r="T482" s="8">
        <f t="shared" si="143"/>
        <v>1.1815691797300001</v>
      </c>
      <c r="W482" s="7" t="s">
        <v>1785</v>
      </c>
      <c r="X482" s="7" t="s">
        <v>557</v>
      </c>
      <c r="Y482" s="8">
        <v>9.9262265921699996E-2</v>
      </c>
      <c r="Z482" s="8">
        <v>1.2187789301E-2</v>
      </c>
      <c r="AA482" s="8">
        <v>0.101232589628</v>
      </c>
      <c r="AB482" s="8">
        <v>0.35223922806699998</v>
      </c>
      <c r="AC482" s="8">
        <v>3.59108449947E-2</v>
      </c>
      <c r="AD482" s="8">
        <v>0.13407932571799999</v>
      </c>
      <c r="AE482" s="8">
        <v>0.120575139741</v>
      </c>
      <c r="AF482" s="8">
        <v>1.2743213439099999E-2</v>
      </c>
      <c r="AG482" s="8">
        <v>4.8250826547800003E-2</v>
      </c>
      <c r="AH482" s="8">
        <v>9.8346196489900006E-2</v>
      </c>
      <c r="AI482" s="8">
        <v>1.1500408496600001E-2</v>
      </c>
      <c r="AJ482" s="8">
        <v>0.132266682597</v>
      </c>
      <c r="AK482" s="8">
        <v>0.56731539823300003</v>
      </c>
      <c r="AL482" s="8">
        <v>2.5831762939899998E-6</v>
      </c>
      <c r="AM482" s="8">
        <v>0.29710458953199997</v>
      </c>
      <c r="AN482" s="8">
        <v>1.2126826448500001</v>
      </c>
      <c r="AO482" s="8">
        <v>1.52222939878</v>
      </c>
      <c r="AP482" s="8">
        <v>1.1815691797300001</v>
      </c>
      <c r="AS482" s="7">
        <v>424470</v>
      </c>
      <c r="AT482" s="7" t="s">
        <v>557</v>
      </c>
      <c r="AU482" s="8">
        <v>0.12842900527986453</v>
      </c>
      <c r="AV482" s="8">
        <v>3.0181668386704837E-2</v>
      </c>
      <c r="AW482" s="8">
        <v>0.17272303891318222</v>
      </c>
      <c r="AX482" s="8">
        <v>0.21040489694881617</v>
      </c>
      <c r="AY482" s="8">
        <v>4.1204786515837248E-2</v>
      </c>
      <c r="AZ482" s="8">
        <v>0.16293329751885482</v>
      </c>
      <c r="BA482" s="8">
        <v>0.16494733604790321</v>
      </c>
      <c r="BB482" s="8">
        <v>3.5271935394385494E-2</v>
      </c>
      <c r="BC482" s="8">
        <v>0.15021679794739515</v>
      </c>
      <c r="BD482" s="8">
        <v>0.12924777602449353</v>
      </c>
      <c r="BE482" s="8">
        <v>2.9634493424798389E-2</v>
      </c>
      <c r="BF482" s="8">
        <v>0.19842399053611287</v>
      </c>
      <c r="BG482" s="8">
        <v>0.43006167285404806</v>
      </c>
      <c r="BH482" s="8">
        <v>5.9028104943403241E-6</v>
      </c>
      <c r="BI482" s="8">
        <v>0.2252244469032901</v>
      </c>
      <c r="BJ482" s="8">
        <v>1.3313337125798388</v>
      </c>
      <c r="BK482" s="8">
        <v>1.172607497112742</v>
      </c>
      <c r="BL482" s="8">
        <v>1.1085005855182262</v>
      </c>
    </row>
    <row r="483" spans="1:64" x14ac:dyDescent="0.3">
      <c r="A483" s="7">
        <v>424480</v>
      </c>
      <c r="B483" s="7" t="s">
        <v>558</v>
      </c>
      <c r="C483" s="8">
        <f t="shared" si="126"/>
        <v>9.9263664488400002E-2</v>
      </c>
      <c r="D483" s="8">
        <f t="shared" si="127"/>
        <v>1.21931922885E-2</v>
      </c>
      <c r="E483" s="8">
        <f t="shared" si="128"/>
        <v>0.102183639506</v>
      </c>
      <c r="F483" s="8">
        <f t="shared" si="129"/>
        <v>0.36542042205300002</v>
      </c>
      <c r="G483" s="8">
        <f t="shared" si="130"/>
        <v>3.7240985125700003E-2</v>
      </c>
      <c r="H483" s="8">
        <f t="shared" si="131"/>
        <v>0.14216131860299999</v>
      </c>
      <c r="I483" s="8">
        <f t="shared" si="132"/>
        <v>0.12058671974100001</v>
      </c>
      <c r="J483" s="8">
        <f t="shared" si="133"/>
        <v>1.2755614584E-2</v>
      </c>
      <c r="K483" s="8">
        <f t="shared" si="134"/>
        <v>4.9269564454300002E-2</v>
      </c>
      <c r="L483" s="8">
        <f t="shared" si="135"/>
        <v>9.8013222253599999E-2</v>
      </c>
      <c r="M483" s="8">
        <f t="shared" si="136"/>
        <v>1.14729553879E-2</v>
      </c>
      <c r="N483" s="8">
        <f t="shared" si="137"/>
        <v>0.132918066487</v>
      </c>
      <c r="O483" s="8">
        <f t="shared" si="138"/>
        <v>0.56890137199599999</v>
      </c>
      <c r="P483" s="8">
        <f t="shared" si="139"/>
        <v>2.49330285294E-6</v>
      </c>
      <c r="Q483" s="8">
        <f t="shared" si="140"/>
        <v>0.29701014327500003</v>
      </c>
      <c r="R483" s="8">
        <f t="shared" si="141"/>
        <v>1.21364049628</v>
      </c>
      <c r="S483" s="8">
        <f t="shared" si="142"/>
        <v>1.54482272578</v>
      </c>
      <c r="T483" s="8">
        <f t="shared" si="143"/>
        <v>1.1826118987800001</v>
      </c>
      <c r="W483" s="7" t="s">
        <v>1786</v>
      </c>
      <c r="X483" s="7" t="s">
        <v>558</v>
      </c>
      <c r="Y483" s="8">
        <v>9.9263664488400002E-2</v>
      </c>
      <c r="Z483" s="8">
        <v>1.21931922885E-2</v>
      </c>
      <c r="AA483" s="8">
        <v>0.102183639506</v>
      </c>
      <c r="AB483" s="8">
        <v>0.36542042205300002</v>
      </c>
      <c r="AC483" s="8">
        <v>3.7240985125700003E-2</v>
      </c>
      <c r="AD483" s="8">
        <v>0.14216131860299999</v>
      </c>
      <c r="AE483" s="8">
        <v>0.12058671974100001</v>
      </c>
      <c r="AF483" s="8">
        <v>1.2755614584E-2</v>
      </c>
      <c r="AG483" s="8">
        <v>4.9269564454300002E-2</v>
      </c>
      <c r="AH483" s="8">
        <v>9.8013222253599999E-2</v>
      </c>
      <c r="AI483" s="8">
        <v>1.14729553879E-2</v>
      </c>
      <c r="AJ483" s="8">
        <v>0.132918066487</v>
      </c>
      <c r="AK483" s="8">
        <v>0.56890137199599999</v>
      </c>
      <c r="AL483" s="8">
        <v>2.49330285294E-6</v>
      </c>
      <c r="AM483" s="8">
        <v>0.29701014327500003</v>
      </c>
      <c r="AN483" s="8">
        <v>1.21364049628</v>
      </c>
      <c r="AO483" s="8">
        <v>1.54482272578</v>
      </c>
      <c r="AP483" s="8">
        <v>1.1826118987800001</v>
      </c>
      <c r="AS483" s="7">
        <v>424480</v>
      </c>
      <c r="AT483" s="7" t="s">
        <v>558</v>
      </c>
      <c r="AU483" s="8">
        <v>0.14621543529599029</v>
      </c>
      <c r="AV483" s="8">
        <v>3.314183217377259E-2</v>
      </c>
      <c r="AW483" s="8">
        <v>0.19669990945550977</v>
      </c>
      <c r="AX483" s="8">
        <v>0.22600514233677263</v>
      </c>
      <c r="AY483" s="8">
        <v>4.2064824791491283E-2</v>
      </c>
      <c r="AZ483" s="8">
        <v>0.16858666639447101</v>
      </c>
      <c r="BA483" s="8">
        <v>0.18620297188256457</v>
      </c>
      <c r="BB483" s="8">
        <v>3.854846929426612E-2</v>
      </c>
      <c r="BC483" s="8">
        <v>0.16755321249441132</v>
      </c>
      <c r="BD483" s="8">
        <v>0.14641785199671933</v>
      </c>
      <c r="BE483" s="8">
        <v>3.2359361791988707E-2</v>
      </c>
      <c r="BF483" s="8">
        <v>0.22659337564099999</v>
      </c>
      <c r="BG483" s="8">
        <v>0.51384640051251562</v>
      </c>
      <c r="BH483" s="8">
        <v>5.9694422555101616E-6</v>
      </c>
      <c r="BI483" s="8">
        <v>0.26826722618387067</v>
      </c>
      <c r="BJ483" s="8">
        <v>1.3760571769254832</v>
      </c>
      <c r="BK483" s="8">
        <v>1.3398824399737093</v>
      </c>
      <c r="BL483" s="8">
        <v>1.2955304601222577</v>
      </c>
    </row>
    <row r="484" spans="1:64" x14ac:dyDescent="0.3">
      <c r="A484" s="7">
        <v>424490</v>
      </c>
      <c r="B484" s="7" t="s">
        <v>559</v>
      </c>
      <c r="C484" s="8">
        <f t="shared" si="126"/>
        <v>9.9204359627799998E-2</v>
      </c>
      <c r="D484" s="8">
        <f t="shared" si="127"/>
        <v>1.2188751578600001E-2</v>
      </c>
      <c r="E484" s="8">
        <f t="shared" si="128"/>
        <v>0.101620683167</v>
      </c>
      <c r="F484" s="8">
        <f t="shared" si="129"/>
        <v>0.35777106222400001</v>
      </c>
      <c r="G484" s="8">
        <f t="shared" si="130"/>
        <v>3.6470307240199999E-2</v>
      </c>
      <c r="H484" s="8">
        <f t="shared" si="131"/>
        <v>0.136755239315</v>
      </c>
      <c r="I484" s="8">
        <f t="shared" si="132"/>
        <v>0.120990013529</v>
      </c>
      <c r="J484" s="8">
        <f t="shared" si="133"/>
        <v>1.2795411972200001E-2</v>
      </c>
      <c r="K484" s="8">
        <f t="shared" si="134"/>
        <v>4.8696068905999999E-2</v>
      </c>
      <c r="L484" s="8">
        <f t="shared" si="135"/>
        <v>9.7732603764000003E-2</v>
      </c>
      <c r="M484" s="8">
        <f t="shared" si="136"/>
        <v>1.14477835834E-2</v>
      </c>
      <c r="N484" s="8">
        <f t="shared" si="137"/>
        <v>0.132127944936</v>
      </c>
      <c r="O484" s="8">
        <f t="shared" si="138"/>
        <v>0.56993531856799995</v>
      </c>
      <c r="P484" s="8">
        <f t="shared" si="139"/>
        <v>2.545951505E-6</v>
      </c>
      <c r="Q484" s="8">
        <f t="shared" si="140"/>
        <v>0.295989545287</v>
      </c>
      <c r="R484" s="8">
        <f t="shared" si="141"/>
        <v>1.2130137943699999</v>
      </c>
      <c r="S484" s="8">
        <f t="shared" si="142"/>
        <v>1.53099660878</v>
      </c>
      <c r="T484" s="8">
        <f t="shared" si="143"/>
        <v>1.1824814944099999</v>
      </c>
      <c r="W484" s="7" t="s">
        <v>1787</v>
      </c>
      <c r="X484" s="7" t="s">
        <v>559</v>
      </c>
      <c r="Y484" s="8">
        <v>9.9204359627799998E-2</v>
      </c>
      <c r="Z484" s="8">
        <v>1.2188751578600001E-2</v>
      </c>
      <c r="AA484" s="8">
        <v>0.101620683167</v>
      </c>
      <c r="AB484" s="8">
        <v>0.35777106222400001</v>
      </c>
      <c r="AC484" s="8">
        <v>3.6470307240199999E-2</v>
      </c>
      <c r="AD484" s="8">
        <v>0.136755239315</v>
      </c>
      <c r="AE484" s="8">
        <v>0.120990013529</v>
      </c>
      <c r="AF484" s="8">
        <v>1.2795411972200001E-2</v>
      </c>
      <c r="AG484" s="8">
        <v>4.8696068905999999E-2</v>
      </c>
      <c r="AH484" s="8">
        <v>9.7732603764000003E-2</v>
      </c>
      <c r="AI484" s="8">
        <v>1.14477835834E-2</v>
      </c>
      <c r="AJ484" s="8">
        <v>0.132127944936</v>
      </c>
      <c r="AK484" s="8">
        <v>0.56993531856799995</v>
      </c>
      <c r="AL484" s="8">
        <v>2.545951505E-6</v>
      </c>
      <c r="AM484" s="8">
        <v>0.295989545287</v>
      </c>
      <c r="AN484" s="8">
        <v>1.2130137943699999</v>
      </c>
      <c r="AO484" s="8">
        <v>1.53099660878</v>
      </c>
      <c r="AP484" s="8">
        <v>1.1824814944099999</v>
      </c>
      <c r="AS484" s="7">
        <v>424490</v>
      </c>
      <c r="AT484" s="7" t="s">
        <v>559</v>
      </c>
      <c r="AU484" s="8">
        <v>0.15206544820317097</v>
      </c>
      <c r="AV484" s="8">
        <v>3.408855363598709E-2</v>
      </c>
      <c r="AW484" s="8">
        <v>0.20431611174484199</v>
      </c>
      <c r="AX484" s="8">
        <v>0.25785403942288537</v>
      </c>
      <c r="AY484" s="8">
        <v>5.0739178071112251E-2</v>
      </c>
      <c r="AZ484" s="8">
        <v>0.19781337675008703</v>
      </c>
      <c r="BA484" s="8">
        <v>0.1940521434007742</v>
      </c>
      <c r="BB484" s="8">
        <v>3.9736342295232256E-2</v>
      </c>
      <c r="BC484" s="8">
        <v>0.17369970837552418</v>
      </c>
      <c r="BD484" s="8">
        <v>0.15185638855000647</v>
      </c>
      <c r="BE484" s="8">
        <v>3.3194448434961291E-2</v>
      </c>
      <c r="BF484" s="8">
        <v>0.23521880414900012</v>
      </c>
      <c r="BG484" s="8">
        <v>0.54235780315341908</v>
      </c>
      <c r="BH484" s="8">
        <v>5.0118364150361273E-6</v>
      </c>
      <c r="BI484" s="8">
        <v>0.28166747051504837</v>
      </c>
      <c r="BJ484" s="8">
        <v>1.3904701135838713</v>
      </c>
      <c r="BK484" s="8">
        <v>1.4580194974698391</v>
      </c>
      <c r="BL484" s="8">
        <v>1.3591010972974193</v>
      </c>
    </row>
    <row r="485" spans="1:64" x14ac:dyDescent="0.3">
      <c r="A485" s="7">
        <v>424510</v>
      </c>
      <c r="B485" s="7" t="s">
        <v>560</v>
      </c>
      <c r="C485" s="8">
        <f t="shared" si="126"/>
        <v>9.4034134603258046E-2</v>
      </c>
      <c r="D485" s="8">
        <f t="shared" si="127"/>
        <v>2.4806632015319355E-2</v>
      </c>
      <c r="E485" s="8">
        <f t="shared" si="128"/>
        <v>0.16563439621166129</v>
      </c>
      <c r="F485" s="8">
        <f t="shared" si="129"/>
        <v>0.1604115190608178</v>
      </c>
      <c r="G485" s="8">
        <f t="shared" si="130"/>
        <v>4.0262137913297587E-2</v>
      </c>
      <c r="H485" s="8">
        <f t="shared" si="131"/>
        <v>0.17047252475867425</v>
      </c>
      <c r="I485" s="8">
        <f t="shared" si="132"/>
        <v>0.17464368609677419</v>
      </c>
      <c r="J485" s="8">
        <f t="shared" si="133"/>
        <v>4.2825998557054837E-2</v>
      </c>
      <c r="K485" s="8">
        <f t="shared" si="134"/>
        <v>0.24565565708362899</v>
      </c>
      <c r="L485" s="8">
        <f t="shared" si="135"/>
        <v>8.7952229175041946E-2</v>
      </c>
      <c r="M485" s="8">
        <f t="shared" si="136"/>
        <v>2.2947662930408057E-2</v>
      </c>
      <c r="N485" s="8">
        <f t="shared" si="137"/>
        <v>0.16283560478783871</v>
      </c>
      <c r="O485" s="8">
        <f t="shared" si="138"/>
        <v>0.32906897274461283</v>
      </c>
      <c r="P485" s="8">
        <f t="shared" si="139"/>
        <v>3.2242914985185481E-6</v>
      </c>
      <c r="Q485" s="8">
        <f t="shared" si="140"/>
        <v>0.11044120683258057</v>
      </c>
      <c r="R485" s="8">
        <f t="shared" si="141"/>
        <v>1</v>
      </c>
      <c r="S485" s="8">
        <f t="shared" si="142"/>
        <v>0.91953327850709665</v>
      </c>
      <c r="T485" s="8">
        <f t="shared" si="143"/>
        <v>1.0115124385114516</v>
      </c>
      <c r="W485" s="7" t="s">
        <v>1788</v>
      </c>
      <c r="X485" s="7" t="s">
        <v>560</v>
      </c>
      <c r="Y485" s="8">
        <v>0</v>
      </c>
      <c r="Z485" s="8">
        <v>0</v>
      </c>
      <c r="AA485" s="8">
        <v>0</v>
      </c>
      <c r="AB485" s="8">
        <v>0</v>
      </c>
      <c r="AC485" s="8">
        <v>0</v>
      </c>
      <c r="AD485" s="8">
        <v>0</v>
      </c>
      <c r="AE485" s="8">
        <v>0</v>
      </c>
      <c r="AF485" s="8">
        <v>0</v>
      </c>
      <c r="AG485" s="8">
        <v>0</v>
      </c>
      <c r="AH485" s="8">
        <v>0</v>
      </c>
      <c r="AI485" s="8">
        <v>0</v>
      </c>
      <c r="AJ485" s="8">
        <v>0</v>
      </c>
      <c r="AK485" s="8">
        <v>0</v>
      </c>
      <c r="AL485" s="8">
        <v>0</v>
      </c>
      <c r="AM485" s="8">
        <v>0</v>
      </c>
      <c r="AN485" s="8">
        <v>1</v>
      </c>
      <c r="AO485" s="8">
        <v>0</v>
      </c>
      <c r="AP485" s="8">
        <v>0</v>
      </c>
      <c r="AS485" s="7">
        <v>424510</v>
      </c>
      <c r="AT485" s="7" t="s">
        <v>560</v>
      </c>
      <c r="AU485" s="8">
        <v>9.4034134603258046E-2</v>
      </c>
      <c r="AV485" s="8">
        <v>2.4806632015319355E-2</v>
      </c>
      <c r="AW485" s="8">
        <v>0.16563439621166129</v>
      </c>
      <c r="AX485" s="8">
        <v>0.1604115190608178</v>
      </c>
      <c r="AY485" s="8">
        <v>4.0262137913297587E-2</v>
      </c>
      <c r="AZ485" s="8">
        <v>0.17047252475867425</v>
      </c>
      <c r="BA485" s="8">
        <v>0.17464368609677419</v>
      </c>
      <c r="BB485" s="8">
        <v>4.2825998557054837E-2</v>
      </c>
      <c r="BC485" s="8">
        <v>0.24565565708362899</v>
      </c>
      <c r="BD485" s="8">
        <v>8.7952229175041946E-2</v>
      </c>
      <c r="BE485" s="8">
        <v>2.2947662930408057E-2</v>
      </c>
      <c r="BF485" s="8">
        <v>0.16283560478783871</v>
      </c>
      <c r="BG485" s="8">
        <v>0.32906897274461283</v>
      </c>
      <c r="BH485" s="8">
        <v>3.2242914985185481E-6</v>
      </c>
      <c r="BI485" s="8">
        <v>0.11044120683258057</v>
      </c>
      <c r="BJ485" s="8">
        <v>1.2844751628304836</v>
      </c>
      <c r="BK485" s="8">
        <v>0.91953327850709665</v>
      </c>
      <c r="BL485" s="8">
        <v>1.0115124385114516</v>
      </c>
    </row>
    <row r="486" spans="1:64" x14ac:dyDescent="0.3">
      <c r="A486" s="7">
        <v>424520</v>
      </c>
      <c r="B486" s="7" t="s">
        <v>561</v>
      </c>
      <c r="C486" s="8">
        <f t="shared" si="126"/>
        <v>0.10713090991371614</v>
      </c>
      <c r="D486" s="8">
        <f t="shared" si="127"/>
        <v>2.6959293065604847E-2</v>
      </c>
      <c r="E486" s="8">
        <f t="shared" si="128"/>
        <v>0.1902012621557097</v>
      </c>
      <c r="F486" s="8">
        <f t="shared" si="129"/>
        <v>0.17539167028507904</v>
      </c>
      <c r="G486" s="8">
        <f t="shared" si="130"/>
        <v>3.6884426268669508E-2</v>
      </c>
      <c r="H486" s="8">
        <f t="shared" si="131"/>
        <v>0.18145315242835974</v>
      </c>
      <c r="I486" s="8">
        <f t="shared" si="132"/>
        <v>0.19935864262108063</v>
      </c>
      <c r="J486" s="8">
        <f t="shared" si="133"/>
        <v>4.6674937096949989E-2</v>
      </c>
      <c r="K486" s="8">
        <f t="shared" si="134"/>
        <v>0.28309394288551615</v>
      </c>
      <c r="L486" s="8">
        <f t="shared" si="135"/>
        <v>0.10195896357187421</v>
      </c>
      <c r="M486" s="8">
        <f t="shared" si="136"/>
        <v>2.5303198717437091E-2</v>
      </c>
      <c r="N486" s="8">
        <f t="shared" si="137"/>
        <v>0.19027575787880649</v>
      </c>
      <c r="O486" s="8">
        <f t="shared" si="138"/>
        <v>0.39097942445754869</v>
      </c>
      <c r="P486" s="8">
        <f t="shared" si="139"/>
        <v>4.2522284087601624E-6</v>
      </c>
      <c r="Q486" s="8">
        <f t="shared" si="140"/>
        <v>0.13167207270320974</v>
      </c>
      <c r="R486" s="8">
        <f t="shared" si="141"/>
        <v>1</v>
      </c>
      <c r="S486" s="8">
        <f t="shared" si="142"/>
        <v>1.0550195715632258</v>
      </c>
      <c r="T486" s="8">
        <f t="shared" si="143"/>
        <v>1.1904178451850005</v>
      </c>
      <c r="W486" s="7" t="s">
        <v>1789</v>
      </c>
      <c r="X486" s="7" t="s">
        <v>561</v>
      </c>
      <c r="Y486" s="8">
        <v>0</v>
      </c>
      <c r="Z486" s="8">
        <v>0</v>
      </c>
      <c r="AA486" s="8">
        <v>0</v>
      </c>
      <c r="AB486" s="8">
        <v>0</v>
      </c>
      <c r="AC486" s="8">
        <v>0</v>
      </c>
      <c r="AD486" s="8">
        <v>0</v>
      </c>
      <c r="AE486" s="8">
        <v>0</v>
      </c>
      <c r="AF486" s="8">
        <v>0</v>
      </c>
      <c r="AG486" s="8">
        <v>0</v>
      </c>
      <c r="AH486" s="8">
        <v>0</v>
      </c>
      <c r="AI486" s="8">
        <v>0</v>
      </c>
      <c r="AJ486" s="8">
        <v>0</v>
      </c>
      <c r="AK486" s="8">
        <v>0</v>
      </c>
      <c r="AL486" s="8">
        <v>0</v>
      </c>
      <c r="AM486" s="8">
        <v>0</v>
      </c>
      <c r="AN486" s="8">
        <v>1</v>
      </c>
      <c r="AO486" s="8">
        <v>0</v>
      </c>
      <c r="AP486" s="8">
        <v>0</v>
      </c>
      <c r="AS486" s="7">
        <v>424520</v>
      </c>
      <c r="AT486" s="7" t="s">
        <v>561</v>
      </c>
      <c r="AU486" s="8">
        <v>0.10713090991371614</v>
      </c>
      <c r="AV486" s="8">
        <v>2.6959293065604847E-2</v>
      </c>
      <c r="AW486" s="8">
        <v>0.1902012621557097</v>
      </c>
      <c r="AX486" s="8">
        <v>0.17539167028507904</v>
      </c>
      <c r="AY486" s="8">
        <v>3.6884426268669508E-2</v>
      </c>
      <c r="AZ486" s="8">
        <v>0.18145315242835974</v>
      </c>
      <c r="BA486" s="8">
        <v>0.19935864262108063</v>
      </c>
      <c r="BB486" s="8">
        <v>4.6674937096949989E-2</v>
      </c>
      <c r="BC486" s="8">
        <v>0.28309394288551615</v>
      </c>
      <c r="BD486" s="8">
        <v>0.10195896357187421</v>
      </c>
      <c r="BE486" s="8">
        <v>2.5303198717437091E-2</v>
      </c>
      <c r="BF486" s="8">
        <v>0.19027575787880649</v>
      </c>
      <c r="BG486" s="8">
        <v>0.39097942445754869</v>
      </c>
      <c r="BH486" s="8">
        <v>4.2522284087601624E-6</v>
      </c>
      <c r="BI486" s="8">
        <v>0.13167207270320974</v>
      </c>
      <c r="BJ486" s="8">
        <v>1.3242914651348385</v>
      </c>
      <c r="BK486" s="8">
        <v>1.0550195715632258</v>
      </c>
      <c r="BL486" s="8">
        <v>1.1904178451850005</v>
      </c>
    </row>
    <row r="487" spans="1:64" x14ac:dyDescent="0.3">
      <c r="A487" s="7">
        <v>424590</v>
      </c>
      <c r="B487" s="7" t="s">
        <v>562</v>
      </c>
      <c r="C487" s="8">
        <f t="shared" si="126"/>
        <v>0.10461781786040324</v>
      </c>
      <c r="D487" s="8">
        <f t="shared" si="127"/>
        <v>2.6722624124677428E-2</v>
      </c>
      <c r="E487" s="8">
        <f t="shared" si="128"/>
        <v>0.1845185065897903</v>
      </c>
      <c r="F487" s="8">
        <f t="shared" si="129"/>
        <v>0.28269051535798867</v>
      </c>
      <c r="G487" s="8">
        <f t="shared" si="130"/>
        <v>6.6602581963356625E-2</v>
      </c>
      <c r="H487" s="8">
        <f t="shared" si="131"/>
        <v>0.29768019690257574</v>
      </c>
      <c r="I487" s="8">
        <f t="shared" si="132"/>
        <v>0.19102181785214514</v>
      </c>
      <c r="J487" s="8">
        <f t="shared" si="133"/>
        <v>4.5311128557362912E-2</v>
      </c>
      <c r="K487" s="8">
        <f t="shared" si="134"/>
        <v>0.26845962991474187</v>
      </c>
      <c r="L487" s="8">
        <f t="shared" si="135"/>
        <v>9.9462029259420964E-2</v>
      </c>
      <c r="M487" s="8">
        <f t="shared" si="136"/>
        <v>2.5082826733235489E-2</v>
      </c>
      <c r="N487" s="8">
        <f t="shared" si="137"/>
        <v>0.18510508287775806</v>
      </c>
      <c r="O487" s="8">
        <f t="shared" si="138"/>
        <v>0.37178525836316162</v>
      </c>
      <c r="P487" s="8">
        <f t="shared" si="139"/>
        <v>3.1073990484738701E-6</v>
      </c>
      <c r="Q487" s="8">
        <f t="shared" si="140"/>
        <v>0.12843792062525794</v>
      </c>
      <c r="R487" s="8">
        <f t="shared" si="141"/>
        <v>1</v>
      </c>
      <c r="S487" s="8">
        <f t="shared" si="142"/>
        <v>1.2760055522879032</v>
      </c>
      <c r="T487" s="8">
        <f t="shared" si="143"/>
        <v>1.1338248343888706</v>
      </c>
      <c r="W487" s="7" t="s">
        <v>1790</v>
      </c>
      <c r="X487" s="7" t="s">
        <v>562</v>
      </c>
      <c r="Y487" s="8">
        <v>0</v>
      </c>
      <c r="Z487" s="8">
        <v>0</v>
      </c>
      <c r="AA487" s="8">
        <v>0</v>
      </c>
      <c r="AB487" s="8">
        <v>0</v>
      </c>
      <c r="AC487" s="8">
        <v>0</v>
      </c>
      <c r="AD487" s="8">
        <v>0</v>
      </c>
      <c r="AE487" s="8">
        <v>0</v>
      </c>
      <c r="AF487" s="8">
        <v>0</v>
      </c>
      <c r="AG487" s="8">
        <v>0</v>
      </c>
      <c r="AH487" s="8">
        <v>0</v>
      </c>
      <c r="AI487" s="8">
        <v>0</v>
      </c>
      <c r="AJ487" s="8">
        <v>0</v>
      </c>
      <c r="AK487" s="8">
        <v>0</v>
      </c>
      <c r="AL487" s="8">
        <v>0</v>
      </c>
      <c r="AM487" s="8">
        <v>0</v>
      </c>
      <c r="AN487" s="8">
        <v>1</v>
      </c>
      <c r="AO487" s="8">
        <v>0</v>
      </c>
      <c r="AP487" s="8">
        <v>0</v>
      </c>
      <c r="AS487" s="7">
        <v>424590</v>
      </c>
      <c r="AT487" s="7" t="s">
        <v>562</v>
      </c>
      <c r="AU487" s="8">
        <v>0.10461781786040324</v>
      </c>
      <c r="AV487" s="8">
        <v>2.6722624124677428E-2</v>
      </c>
      <c r="AW487" s="8">
        <v>0.1845185065897903</v>
      </c>
      <c r="AX487" s="8">
        <v>0.28269051535798867</v>
      </c>
      <c r="AY487" s="8">
        <v>6.6602581963356625E-2</v>
      </c>
      <c r="AZ487" s="8">
        <v>0.29768019690257574</v>
      </c>
      <c r="BA487" s="8">
        <v>0.19102181785214514</v>
      </c>
      <c r="BB487" s="8">
        <v>4.5311128557362912E-2</v>
      </c>
      <c r="BC487" s="8">
        <v>0.26845962991474187</v>
      </c>
      <c r="BD487" s="8">
        <v>9.9462029259420964E-2</v>
      </c>
      <c r="BE487" s="8">
        <v>2.5082826733235489E-2</v>
      </c>
      <c r="BF487" s="8">
        <v>0.18510508287775806</v>
      </c>
      <c r="BG487" s="8">
        <v>0.37178525836316162</v>
      </c>
      <c r="BH487" s="8">
        <v>3.1073990484738701E-6</v>
      </c>
      <c r="BI487" s="8">
        <v>0.12843792062525794</v>
      </c>
      <c r="BJ487" s="8">
        <v>1.3158589485746772</v>
      </c>
      <c r="BK487" s="8">
        <v>1.2760055522879032</v>
      </c>
      <c r="BL487" s="8">
        <v>1.1338248343888706</v>
      </c>
    </row>
    <row r="488" spans="1:64" x14ac:dyDescent="0.3">
      <c r="A488" s="7">
        <v>424610</v>
      </c>
      <c r="B488" s="7" t="s">
        <v>563</v>
      </c>
      <c r="C488" s="8">
        <f t="shared" si="126"/>
        <v>8.4972644767537103E-2</v>
      </c>
      <c r="D488" s="8">
        <f t="shared" si="127"/>
        <v>2.3079951738585479E-2</v>
      </c>
      <c r="E488" s="8">
        <f t="shared" si="128"/>
        <v>0.15075998987059677</v>
      </c>
      <c r="F488" s="8">
        <f t="shared" si="129"/>
        <v>0.36120644739325802</v>
      </c>
      <c r="G488" s="8">
        <f t="shared" si="130"/>
        <v>8.5094348845738688E-2</v>
      </c>
      <c r="H488" s="8">
        <f t="shared" si="131"/>
        <v>0.39245618910906449</v>
      </c>
      <c r="I488" s="8">
        <f t="shared" si="132"/>
        <v>0.15690705137933872</v>
      </c>
      <c r="J488" s="8">
        <f t="shared" si="133"/>
        <v>3.9502574074098393E-2</v>
      </c>
      <c r="K488" s="8">
        <f t="shared" si="134"/>
        <v>0.22491864626450006</v>
      </c>
      <c r="L488" s="8">
        <f t="shared" si="135"/>
        <v>7.9709247073848369E-2</v>
      </c>
      <c r="M488" s="8">
        <f t="shared" si="136"/>
        <v>2.1425820800204838E-2</v>
      </c>
      <c r="N488" s="8">
        <f t="shared" si="137"/>
        <v>0.14752974329537094</v>
      </c>
      <c r="O488" s="8">
        <f t="shared" si="138"/>
        <v>0.28984758679306433</v>
      </c>
      <c r="P488" s="8">
        <f t="shared" si="139"/>
        <v>9.599280610773709E-7</v>
      </c>
      <c r="Q488" s="8">
        <f t="shared" si="140"/>
        <v>9.8114031300967741E-2</v>
      </c>
      <c r="R488" s="8">
        <f t="shared" si="141"/>
        <v>1</v>
      </c>
      <c r="S488" s="8">
        <f t="shared" si="142"/>
        <v>1.322627953090161</v>
      </c>
      <c r="T488" s="8">
        <f t="shared" si="143"/>
        <v>0.90519923946016145</v>
      </c>
      <c r="W488" s="7" t="s">
        <v>1791</v>
      </c>
      <c r="X488" s="7" t="s">
        <v>563</v>
      </c>
      <c r="Y488" s="8">
        <v>0</v>
      </c>
      <c r="Z488" s="8">
        <v>0</v>
      </c>
      <c r="AA488" s="8">
        <v>0</v>
      </c>
      <c r="AB488" s="8">
        <v>0</v>
      </c>
      <c r="AC488" s="8">
        <v>0</v>
      </c>
      <c r="AD488" s="8">
        <v>0</v>
      </c>
      <c r="AE488" s="8">
        <v>0</v>
      </c>
      <c r="AF488" s="8">
        <v>0</v>
      </c>
      <c r="AG488" s="8">
        <v>0</v>
      </c>
      <c r="AH488" s="8">
        <v>0</v>
      </c>
      <c r="AI488" s="8">
        <v>0</v>
      </c>
      <c r="AJ488" s="8">
        <v>0</v>
      </c>
      <c r="AK488" s="8">
        <v>0</v>
      </c>
      <c r="AL488" s="8">
        <v>0</v>
      </c>
      <c r="AM488" s="8">
        <v>0</v>
      </c>
      <c r="AN488" s="8">
        <v>1</v>
      </c>
      <c r="AO488" s="8">
        <v>0</v>
      </c>
      <c r="AP488" s="8">
        <v>0</v>
      </c>
      <c r="AS488" s="7">
        <v>424610</v>
      </c>
      <c r="AT488" s="7" t="s">
        <v>563</v>
      </c>
      <c r="AU488" s="8">
        <v>8.4972644767537103E-2</v>
      </c>
      <c r="AV488" s="8">
        <v>2.3079951738585479E-2</v>
      </c>
      <c r="AW488" s="8">
        <v>0.15075998987059677</v>
      </c>
      <c r="AX488" s="8">
        <v>0.36120644739325802</v>
      </c>
      <c r="AY488" s="8">
        <v>8.5094348845738688E-2</v>
      </c>
      <c r="AZ488" s="8">
        <v>0.39245618910906449</v>
      </c>
      <c r="BA488" s="8">
        <v>0.15690705137933872</v>
      </c>
      <c r="BB488" s="8">
        <v>3.9502574074098393E-2</v>
      </c>
      <c r="BC488" s="8">
        <v>0.22491864626450006</v>
      </c>
      <c r="BD488" s="8">
        <v>7.9709247073848369E-2</v>
      </c>
      <c r="BE488" s="8">
        <v>2.1425820800204838E-2</v>
      </c>
      <c r="BF488" s="8">
        <v>0.14752974329537094</v>
      </c>
      <c r="BG488" s="8">
        <v>0.28984758679306433</v>
      </c>
      <c r="BH488" s="8">
        <v>9.599280610773709E-7</v>
      </c>
      <c r="BI488" s="8">
        <v>9.8114031300967741E-2</v>
      </c>
      <c r="BJ488" s="8">
        <v>1.2588125863769353</v>
      </c>
      <c r="BK488" s="8">
        <v>1.322627953090161</v>
      </c>
      <c r="BL488" s="8">
        <v>0.90519923946016145</v>
      </c>
    </row>
    <row r="489" spans="1:64" x14ac:dyDescent="0.3">
      <c r="A489" s="7">
        <v>424690</v>
      </c>
      <c r="B489" s="7" t="s">
        <v>564</v>
      </c>
      <c r="C489" s="8">
        <f t="shared" si="126"/>
        <v>0.12954681277668872</v>
      </c>
      <c r="D489" s="8">
        <f t="shared" si="127"/>
        <v>3.2080251219885475E-2</v>
      </c>
      <c r="E489" s="8">
        <f t="shared" si="128"/>
        <v>0.2274232063967096</v>
      </c>
      <c r="F489" s="8">
        <f t="shared" si="129"/>
        <v>0.48687315293645173</v>
      </c>
      <c r="G489" s="8">
        <f t="shared" si="130"/>
        <v>0.10750665968004838</v>
      </c>
      <c r="H489" s="8">
        <f t="shared" si="131"/>
        <v>0.4965473881339999</v>
      </c>
      <c r="I489" s="8">
        <f t="shared" si="132"/>
        <v>0.23823424969156456</v>
      </c>
      <c r="J489" s="8">
        <f t="shared" si="133"/>
        <v>5.4840633175275814E-2</v>
      </c>
      <c r="K489" s="8">
        <f t="shared" si="134"/>
        <v>0.33348108797720971</v>
      </c>
      <c r="L489" s="8">
        <f t="shared" si="135"/>
        <v>0.12054487001968874</v>
      </c>
      <c r="M489" s="8">
        <f t="shared" si="136"/>
        <v>2.9521528404804834E-2</v>
      </c>
      <c r="N489" s="8">
        <f t="shared" si="137"/>
        <v>0.22461199722056444</v>
      </c>
      <c r="O489" s="8">
        <f t="shared" si="138"/>
        <v>0.48470771185645184</v>
      </c>
      <c r="P489" s="8">
        <f t="shared" si="139"/>
        <v>1.8424326144909031E-6</v>
      </c>
      <c r="Q489" s="8">
        <f t="shared" si="140"/>
        <v>0.16229986848387082</v>
      </c>
      <c r="R489" s="8">
        <f t="shared" si="141"/>
        <v>1</v>
      </c>
      <c r="S489" s="8">
        <f t="shared" si="142"/>
        <v>1.897378813653871</v>
      </c>
      <c r="T489" s="8">
        <f t="shared" si="143"/>
        <v>1.4330075837475804</v>
      </c>
      <c r="W489" s="7" t="s">
        <v>1792</v>
      </c>
      <c r="X489" s="7" t="s">
        <v>564</v>
      </c>
      <c r="Y489" s="8">
        <v>0</v>
      </c>
      <c r="Z489" s="8">
        <v>0</v>
      </c>
      <c r="AA489" s="8">
        <v>0</v>
      </c>
      <c r="AB489" s="8">
        <v>0</v>
      </c>
      <c r="AC489" s="8">
        <v>0</v>
      </c>
      <c r="AD489" s="8">
        <v>0</v>
      </c>
      <c r="AE489" s="8">
        <v>0</v>
      </c>
      <c r="AF489" s="8">
        <v>0</v>
      </c>
      <c r="AG489" s="8">
        <v>0</v>
      </c>
      <c r="AH489" s="8">
        <v>0</v>
      </c>
      <c r="AI489" s="8">
        <v>0</v>
      </c>
      <c r="AJ489" s="8">
        <v>0</v>
      </c>
      <c r="AK489" s="8">
        <v>0</v>
      </c>
      <c r="AL489" s="8">
        <v>0</v>
      </c>
      <c r="AM489" s="8">
        <v>0</v>
      </c>
      <c r="AN489" s="8">
        <v>1</v>
      </c>
      <c r="AO489" s="8">
        <v>0</v>
      </c>
      <c r="AP489" s="8">
        <v>0</v>
      </c>
      <c r="AS489" s="7">
        <v>424690</v>
      </c>
      <c r="AT489" s="7" t="s">
        <v>564</v>
      </c>
      <c r="AU489" s="8">
        <v>0.12954681277668872</v>
      </c>
      <c r="AV489" s="8">
        <v>3.2080251219885475E-2</v>
      </c>
      <c r="AW489" s="8">
        <v>0.2274232063967096</v>
      </c>
      <c r="AX489" s="8">
        <v>0.48687315293645173</v>
      </c>
      <c r="AY489" s="8">
        <v>0.10750665968004838</v>
      </c>
      <c r="AZ489" s="8">
        <v>0.4965473881339999</v>
      </c>
      <c r="BA489" s="8">
        <v>0.23823424969156456</v>
      </c>
      <c r="BB489" s="8">
        <v>5.4840633175275814E-2</v>
      </c>
      <c r="BC489" s="8">
        <v>0.33348108797720971</v>
      </c>
      <c r="BD489" s="8">
        <v>0.12054487001968874</v>
      </c>
      <c r="BE489" s="8">
        <v>2.9521528404804834E-2</v>
      </c>
      <c r="BF489" s="8">
        <v>0.22461199722056444</v>
      </c>
      <c r="BG489" s="8">
        <v>0.48470771185645184</v>
      </c>
      <c r="BH489" s="8">
        <v>1.8424326144909031E-6</v>
      </c>
      <c r="BI489" s="8">
        <v>0.16229986848387082</v>
      </c>
      <c r="BJ489" s="8">
        <v>1.38905027039371</v>
      </c>
      <c r="BK489" s="8">
        <v>1.897378813653871</v>
      </c>
      <c r="BL489" s="8">
        <v>1.4330075837475804</v>
      </c>
    </row>
    <row r="490" spans="1:64" x14ac:dyDescent="0.3">
      <c r="A490" s="7">
        <v>424710</v>
      </c>
      <c r="B490" s="7" t="s">
        <v>565</v>
      </c>
      <c r="C490" s="8">
        <f t="shared" si="126"/>
        <v>5.3880792715700003E-2</v>
      </c>
      <c r="D490" s="8">
        <f t="shared" si="127"/>
        <v>1.2977320176800001E-2</v>
      </c>
      <c r="E490" s="8">
        <f t="shared" si="128"/>
        <v>0.13307519045999999</v>
      </c>
      <c r="F490" s="8">
        <f t="shared" si="129"/>
        <v>0.94312125885800002</v>
      </c>
      <c r="G490" s="8">
        <f t="shared" si="130"/>
        <v>0.170914916986</v>
      </c>
      <c r="H490" s="8">
        <f t="shared" si="131"/>
        <v>1.3232108249300001</v>
      </c>
      <c r="I490" s="8">
        <f t="shared" si="132"/>
        <v>0.60598356562099998</v>
      </c>
      <c r="J490" s="8">
        <f t="shared" si="133"/>
        <v>0.114058183371</v>
      </c>
      <c r="K490" s="8">
        <f t="shared" si="134"/>
        <v>1.2022741960700001</v>
      </c>
      <c r="L490" s="8">
        <f t="shared" si="135"/>
        <v>3.3375452916100001E-2</v>
      </c>
      <c r="M490" s="8">
        <f t="shared" si="136"/>
        <v>7.4176478231999998E-3</v>
      </c>
      <c r="N490" s="8">
        <f t="shared" si="137"/>
        <v>8.9710736972800006E-2</v>
      </c>
      <c r="O490" s="8">
        <f t="shared" si="138"/>
        <v>0.83343658427</v>
      </c>
      <c r="P490" s="8">
        <f t="shared" si="139"/>
        <v>4.43640913897E-7</v>
      </c>
      <c r="Q490" s="8">
        <f t="shared" si="140"/>
        <v>3.2660846475300001E-2</v>
      </c>
      <c r="R490" s="8">
        <f t="shared" si="141"/>
        <v>1.1999333033499999</v>
      </c>
      <c r="S490" s="8">
        <f t="shared" si="142"/>
        <v>3.4372470007699998</v>
      </c>
      <c r="T490" s="8">
        <f t="shared" si="143"/>
        <v>2.9223159450699998</v>
      </c>
      <c r="W490" s="7" t="s">
        <v>1793</v>
      </c>
      <c r="X490" s="7" t="s">
        <v>565</v>
      </c>
      <c r="Y490" s="8">
        <v>5.3880792715700003E-2</v>
      </c>
      <c r="Z490" s="8">
        <v>1.2977320176800001E-2</v>
      </c>
      <c r="AA490" s="8">
        <v>0.13307519045999999</v>
      </c>
      <c r="AB490" s="8">
        <v>0.94312125885800002</v>
      </c>
      <c r="AC490" s="8">
        <v>0.170914916986</v>
      </c>
      <c r="AD490" s="8">
        <v>1.3232108249300001</v>
      </c>
      <c r="AE490" s="8">
        <v>0.60598356562099998</v>
      </c>
      <c r="AF490" s="8">
        <v>0.114058183371</v>
      </c>
      <c r="AG490" s="8">
        <v>1.2022741960700001</v>
      </c>
      <c r="AH490" s="8">
        <v>3.3375452916100001E-2</v>
      </c>
      <c r="AI490" s="8">
        <v>7.4176478231999998E-3</v>
      </c>
      <c r="AJ490" s="8">
        <v>8.9710736972800006E-2</v>
      </c>
      <c r="AK490" s="8">
        <v>0.83343658427</v>
      </c>
      <c r="AL490" s="8">
        <v>4.43640913897E-7</v>
      </c>
      <c r="AM490" s="8">
        <v>3.2660846475300001E-2</v>
      </c>
      <c r="AN490" s="8">
        <v>1.1999333033499999</v>
      </c>
      <c r="AO490" s="8">
        <v>3.4372470007699998</v>
      </c>
      <c r="AP490" s="8">
        <v>2.9223159450699998</v>
      </c>
      <c r="AS490" s="7">
        <v>424710</v>
      </c>
      <c r="AT490" s="7" t="s">
        <v>565</v>
      </c>
      <c r="AU490" s="8">
        <v>3.5152708449617744E-2</v>
      </c>
      <c r="AV490" s="8">
        <v>1.2030858581995965E-2</v>
      </c>
      <c r="AW490" s="8">
        <v>0.23486682212074186</v>
      </c>
      <c r="AX490" s="8">
        <v>1.3697778384773871</v>
      </c>
      <c r="AY490" s="8">
        <v>0.42831946454200004</v>
      </c>
      <c r="AZ490" s="8">
        <v>6.5053618431833886</v>
      </c>
      <c r="BA490" s="8">
        <v>0.39036594194359681</v>
      </c>
      <c r="BB490" s="8">
        <v>0.11896709577821936</v>
      </c>
      <c r="BC490" s="8">
        <v>2.5862313503666128</v>
      </c>
      <c r="BD490" s="8">
        <v>2.2456740809303231E-2</v>
      </c>
      <c r="BE490" s="8">
        <v>7.4397543848143555E-3</v>
      </c>
      <c r="BF490" s="8">
        <v>0.13999915594786771</v>
      </c>
      <c r="BG490" s="8">
        <v>0.38983324102951616</v>
      </c>
      <c r="BH490" s="8">
        <v>1.1658383820072582E-7</v>
      </c>
      <c r="BI490" s="8">
        <v>1.5276847544898383E-2</v>
      </c>
      <c r="BJ490" s="8">
        <v>1.2820503891524193</v>
      </c>
      <c r="BK490" s="8">
        <v>8.7712010816791945</v>
      </c>
      <c r="BL490" s="8">
        <v>3.5633063235722582</v>
      </c>
    </row>
    <row r="491" spans="1:64" x14ac:dyDescent="0.3">
      <c r="A491" s="7">
        <v>424720</v>
      </c>
      <c r="B491" s="7" t="s">
        <v>566</v>
      </c>
      <c r="C491" s="8">
        <f t="shared" si="126"/>
        <v>4.0400267700361293E-2</v>
      </c>
      <c r="D491" s="8">
        <f t="shared" si="127"/>
        <v>1.37014392875821E-2</v>
      </c>
      <c r="E491" s="8">
        <f t="shared" si="128"/>
        <v>0.28413682961556441</v>
      </c>
      <c r="F491" s="8">
        <f t="shared" si="129"/>
        <v>0.82223217482053212</v>
      </c>
      <c r="G491" s="8">
        <f t="shared" si="130"/>
        <v>0.24176145499991936</v>
      </c>
      <c r="H491" s="8">
        <f t="shared" si="131"/>
        <v>3.7984160381645156</v>
      </c>
      <c r="I491" s="8">
        <f t="shared" si="132"/>
        <v>0.45863995262385482</v>
      </c>
      <c r="J491" s="8">
        <f t="shared" si="133"/>
        <v>0.13763219212595648</v>
      </c>
      <c r="K491" s="8">
        <f t="shared" si="134"/>
        <v>3.2026586069003224</v>
      </c>
      <c r="L491" s="8">
        <f t="shared" si="135"/>
        <v>2.5830706310074194E-2</v>
      </c>
      <c r="M491" s="8">
        <f t="shared" si="136"/>
        <v>8.4491397933503225E-3</v>
      </c>
      <c r="N491" s="8">
        <f t="shared" si="137"/>
        <v>0.16956986686759679</v>
      </c>
      <c r="O491" s="8">
        <f t="shared" si="138"/>
        <v>0.45715055249877451</v>
      </c>
      <c r="P491" s="8">
        <f t="shared" si="139"/>
        <v>2.1158176655544193E-7</v>
      </c>
      <c r="Q491" s="8">
        <f t="shared" si="140"/>
        <v>1.7552237949222584E-2</v>
      </c>
      <c r="R491" s="8">
        <f t="shared" si="141"/>
        <v>1</v>
      </c>
      <c r="S491" s="8">
        <f t="shared" si="142"/>
        <v>5.4107967647591941</v>
      </c>
      <c r="T491" s="8">
        <f t="shared" si="143"/>
        <v>4.347317848425968</v>
      </c>
      <c r="W491" s="7" t="s">
        <v>1794</v>
      </c>
      <c r="X491" s="7" t="s">
        <v>566</v>
      </c>
      <c r="Y491" s="8">
        <v>0</v>
      </c>
      <c r="Z491" s="8">
        <v>0</v>
      </c>
      <c r="AA491" s="8">
        <v>0</v>
      </c>
      <c r="AB491" s="8">
        <v>0</v>
      </c>
      <c r="AC491" s="8">
        <v>0</v>
      </c>
      <c r="AD491" s="8">
        <v>0</v>
      </c>
      <c r="AE491" s="8">
        <v>0</v>
      </c>
      <c r="AF491" s="8">
        <v>0</v>
      </c>
      <c r="AG491" s="8">
        <v>0</v>
      </c>
      <c r="AH491" s="8">
        <v>0</v>
      </c>
      <c r="AI491" s="8">
        <v>0</v>
      </c>
      <c r="AJ491" s="8">
        <v>0</v>
      </c>
      <c r="AK491" s="8">
        <v>0</v>
      </c>
      <c r="AL491" s="8">
        <v>0</v>
      </c>
      <c r="AM491" s="8">
        <v>0</v>
      </c>
      <c r="AN491" s="8">
        <v>1</v>
      </c>
      <c r="AO491" s="8">
        <v>0</v>
      </c>
      <c r="AP491" s="8">
        <v>0</v>
      </c>
      <c r="AS491" s="7">
        <v>424720</v>
      </c>
      <c r="AT491" s="7" t="s">
        <v>566</v>
      </c>
      <c r="AU491" s="8">
        <v>4.0400267700361293E-2</v>
      </c>
      <c r="AV491" s="8">
        <v>1.37014392875821E-2</v>
      </c>
      <c r="AW491" s="8">
        <v>0.28413682961556441</v>
      </c>
      <c r="AX491" s="8">
        <v>0.82223217482053212</v>
      </c>
      <c r="AY491" s="8">
        <v>0.24176145499991936</v>
      </c>
      <c r="AZ491" s="8">
        <v>3.7984160381645156</v>
      </c>
      <c r="BA491" s="8">
        <v>0.45863995262385482</v>
      </c>
      <c r="BB491" s="8">
        <v>0.13763219212595648</v>
      </c>
      <c r="BC491" s="8">
        <v>3.2026586069003224</v>
      </c>
      <c r="BD491" s="8">
        <v>2.5830706310074194E-2</v>
      </c>
      <c r="BE491" s="8">
        <v>8.4491397933503225E-3</v>
      </c>
      <c r="BF491" s="8">
        <v>0.16956986686759679</v>
      </c>
      <c r="BG491" s="8">
        <v>0.45715055249877451</v>
      </c>
      <c r="BH491" s="8">
        <v>2.1158176655544193E-7</v>
      </c>
      <c r="BI491" s="8">
        <v>1.7552237949222584E-2</v>
      </c>
      <c r="BJ491" s="8">
        <v>1.3382385366038709</v>
      </c>
      <c r="BK491" s="8">
        <v>5.4107967647591941</v>
      </c>
      <c r="BL491" s="8">
        <v>4.347317848425968</v>
      </c>
    </row>
    <row r="492" spans="1:64" x14ac:dyDescent="0.3">
      <c r="A492" s="7">
        <v>424810</v>
      </c>
      <c r="B492" s="7" t="s">
        <v>567</v>
      </c>
      <c r="C492" s="8">
        <f t="shared" si="126"/>
        <v>9.8626267028038714E-2</v>
      </c>
      <c r="D492" s="8">
        <f t="shared" si="127"/>
        <v>2.5970893352416126E-2</v>
      </c>
      <c r="E492" s="8">
        <f t="shared" si="128"/>
        <v>0.17155652474830646</v>
      </c>
      <c r="F492" s="8">
        <f t="shared" si="129"/>
        <v>0.28883039888258066</v>
      </c>
      <c r="G492" s="8">
        <f t="shared" si="130"/>
        <v>6.8514321628366126E-2</v>
      </c>
      <c r="H492" s="8">
        <f t="shared" si="131"/>
        <v>0.29797580615079033</v>
      </c>
      <c r="I492" s="8">
        <f t="shared" si="132"/>
        <v>0.18005372241143547</v>
      </c>
      <c r="J492" s="8">
        <f t="shared" si="133"/>
        <v>4.414871438940645E-2</v>
      </c>
      <c r="K492" s="8">
        <f t="shared" si="134"/>
        <v>0.2514056928265484</v>
      </c>
      <c r="L492" s="8">
        <f t="shared" si="135"/>
        <v>9.2028745361090347E-2</v>
      </c>
      <c r="M492" s="8">
        <f t="shared" si="136"/>
        <v>2.400084055316936E-2</v>
      </c>
      <c r="N492" s="8">
        <f t="shared" si="137"/>
        <v>0.16876563666190322</v>
      </c>
      <c r="O492" s="8">
        <f t="shared" si="138"/>
        <v>0.34881997032290329</v>
      </c>
      <c r="P492" s="8">
        <f t="shared" si="139"/>
        <v>1.6145508364215E-6</v>
      </c>
      <c r="Q492" s="8">
        <f t="shared" si="140"/>
        <v>0.11820288740167748</v>
      </c>
      <c r="R492" s="8">
        <f t="shared" si="141"/>
        <v>1</v>
      </c>
      <c r="S492" s="8">
        <f t="shared" si="142"/>
        <v>1.235965687952258</v>
      </c>
      <c r="T492" s="8">
        <f t="shared" si="143"/>
        <v>1.0562532909172579</v>
      </c>
      <c r="W492" s="7" t="s">
        <v>1795</v>
      </c>
      <c r="X492" s="7" t="s">
        <v>567</v>
      </c>
      <c r="Y492" s="8">
        <v>0</v>
      </c>
      <c r="Z492" s="8">
        <v>0</v>
      </c>
      <c r="AA492" s="8">
        <v>0</v>
      </c>
      <c r="AB492" s="8">
        <v>0</v>
      </c>
      <c r="AC492" s="8">
        <v>0</v>
      </c>
      <c r="AD492" s="8">
        <v>0</v>
      </c>
      <c r="AE492" s="8">
        <v>0</v>
      </c>
      <c r="AF492" s="8">
        <v>0</v>
      </c>
      <c r="AG492" s="8">
        <v>0</v>
      </c>
      <c r="AH492" s="8">
        <v>0</v>
      </c>
      <c r="AI492" s="8">
        <v>0</v>
      </c>
      <c r="AJ492" s="8">
        <v>0</v>
      </c>
      <c r="AK492" s="8">
        <v>0</v>
      </c>
      <c r="AL492" s="8">
        <v>0</v>
      </c>
      <c r="AM492" s="8">
        <v>0</v>
      </c>
      <c r="AN492" s="8">
        <v>1</v>
      </c>
      <c r="AO492" s="8">
        <v>0</v>
      </c>
      <c r="AP492" s="8">
        <v>0</v>
      </c>
      <c r="AS492" s="7">
        <v>424810</v>
      </c>
      <c r="AT492" s="7" t="s">
        <v>567</v>
      </c>
      <c r="AU492" s="8">
        <v>9.8626267028038714E-2</v>
      </c>
      <c r="AV492" s="8">
        <v>2.5970893352416126E-2</v>
      </c>
      <c r="AW492" s="8">
        <v>0.17155652474830646</v>
      </c>
      <c r="AX492" s="8">
        <v>0.28883039888258066</v>
      </c>
      <c r="AY492" s="8">
        <v>6.8514321628366126E-2</v>
      </c>
      <c r="AZ492" s="8">
        <v>0.29797580615079033</v>
      </c>
      <c r="BA492" s="8">
        <v>0.18005372241143547</v>
      </c>
      <c r="BB492" s="8">
        <v>4.414871438940645E-2</v>
      </c>
      <c r="BC492" s="8">
        <v>0.2514056928265484</v>
      </c>
      <c r="BD492" s="8">
        <v>9.2028745361090347E-2</v>
      </c>
      <c r="BE492" s="8">
        <v>2.400084055316936E-2</v>
      </c>
      <c r="BF492" s="8">
        <v>0.16876563666190322</v>
      </c>
      <c r="BG492" s="8">
        <v>0.34881997032290329</v>
      </c>
      <c r="BH492" s="8">
        <v>1.6145508364215E-6</v>
      </c>
      <c r="BI492" s="8">
        <v>0.11820288740167748</v>
      </c>
      <c r="BJ492" s="8">
        <v>1.2961536851288709</v>
      </c>
      <c r="BK492" s="8">
        <v>1.235965687952258</v>
      </c>
      <c r="BL492" s="8">
        <v>1.0562532909172579</v>
      </c>
    </row>
    <row r="493" spans="1:64" x14ac:dyDescent="0.3">
      <c r="A493" s="7">
        <v>424820</v>
      </c>
      <c r="B493" s="7" t="s">
        <v>568</v>
      </c>
      <c r="C493" s="8">
        <f t="shared" si="126"/>
        <v>8.2834306009435463E-2</v>
      </c>
      <c r="D493" s="8">
        <f t="shared" si="127"/>
        <v>2.3267011058006444E-2</v>
      </c>
      <c r="E493" s="8">
        <f t="shared" si="128"/>
        <v>0.14324264443219356</v>
      </c>
      <c r="F493" s="8">
        <f t="shared" si="129"/>
        <v>0.32411452879327418</v>
      </c>
      <c r="G493" s="8">
        <f t="shared" si="130"/>
        <v>8.0883575662503218E-2</v>
      </c>
      <c r="H493" s="8">
        <f t="shared" si="131"/>
        <v>0.33600627793348387</v>
      </c>
      <c r="I493" s="8">
        <f t="shared" si="132"/>
        <v>0.15017864394593547</v>
      </c>
      <c r="J493" s="8">
        <f t="shared" si="133"/>
        <v>3.9043113689133865E-2</v>
      </c>
      <c r="K493" s="8">
        <f t="shared" si="134"/>
        <v>0.20432561998474186</v>
      </c>
      <c r="L493" s="8">
        <f t="shared" si="135"/>
        <v>7.7268834496806424E-2</v>
      </c>
      <c r="M493" s="8">
        <f t="shared" si="136"/>
        <v>2.1491858196417739E-2</v>
      </c>
      <c r="N493" s="8">
        <f t="shared" si="137"/>
        <v>0.14204285183248389</v>
      </c>
      <c r="O493" s="8">
        <f t="shared" si="138"/>
        <v>0.27131890308464512</v>
      </c>
      <c r="P493" s="8">
        <f t="shared" si="139"/>
        <v>9.3274408548725805E-7</v>
      </c>
      <c r="Q493" s="8">
        <f t="shared" si="140"/>
        <v>9.3660361294387082E-2</v>
      </c>
      <c r="R493" s="8">
        <f t="shared" si="141"/>
        <v>1</v>
      </c>
      <c r="S493" s="8">
        <f t="shared" si="142"/>
        <v>1.1926172856145161</v>
      </c>
      <c r="T493" s="8">
        <f t="shared" si="143"/>
        <v>0.8451602808458063</v>
      </c>
      <c r="W493" s="7" t="s">
        <v>1796</v>
      </c>
      <c r="X493" s="7" t="s">
        <v>568</v>
      </c>
      <c r="Y493" s="8">
        <v>0</v>
      </c>
      <c r="Z493" s="8">
        <v>0</v>
      </c>
      <c r="AA493" s="8">
        <v>0</v>
      </c>
      <c r="AB493" s="8">
        <v>0</v>
      </c>
      <c r="AC493" s="8">
        <v>0</v>
      </c>
      <c r="AD493" s="8">
        <v>0</v>
      </c>
      <c r="AE493" s="8">
        <v>0</v>
      </c>
      <c r="AF493" s="8">
        <v>0</v>
      </c>
      <c r="AG493" s="8">
        <v>0</v>
      </c>
      <c r="AH493" s="8">
        <v>0</v>
      </c>
      <c r="AI493" s="8">
        <v>0</v>
      </c>
      <c r="AJ493" s="8">
        <v>0</v>
      </c>
      <c r="AK493" s="8">
        <v>0</v>
      </c>
      <c r="AL493" s="8">
        <v>0</v>
      </c>
      <c r="AM493" s="8">
        <v>0</v>
      </c>
      <c r="AN493" s="8">
        <v>1</v>
      </c>
      <c r="AO493" s="8">
        <v>0</v>
      </c>
      <c r="AP493" s="8">
        <v>0</v>
      </c>
      <c r="AS493" s="7">
        <v>424820</v>
      </c>
      <c r="AT493" s="7" t="s">
        <v>568</v>
      </c>
      <c r="AU493" s="8">
        <v>8.2834306009435463E-2</v>
      </c>
      <c r="AV493" s="8">
        <v>2.3267011058006444E-2</v>
      </c>
      <c r="AW493" s="8">
        <v>0.14324264443219356</v>
      </c>
      <c r="AX493" s="8">
        <v>0.32411452879327418</v>
      </c>
      <c r="AY493" s="8">
        <v>8.0883575662503218E-2</v>
      </c>
      <c r="AZ493" s="8">
        <v>0.33600627793348387</v>
      </c>
      <c r="BA493" s="8">
        <v>0.15017864394593547</v>
      </c>
      <c r="BB493" s="8">
        <v>3.9043113689133865E-2</v>
      </c>
      <c r="BC493" s="8">
        <v>0.20432561998474186</v>
      </c>
      <c r="BD493" s="8">
        <v>7.7268834496806424E-2</v>
      </c>
      <c r="BE493" s="8">
        <v>2.1491858196417739E-2</v>
      </c>
      <c r="BF493" s="8">
        <v>0.14204285183248389</v>
      </c>
      <c r="BG493" s="8">
        <v>0.27131890308464512</v>
      </c>
      <c r="BH493" s="8">
        <v>9.3274408548725805E-7</v>
      </c>
      <c r="BI493" s="8">
        <v>9.3660361294387082E-2</v>
      </c>
      <c r="BJ493" s="8">
        <v>1.2493439614996771</v>
      </c>
      <c r="BK493" s="8">
        <v>1.1926172856145161</v>
      </c>
      <c r="BL493" s="8">
        <v>0.8451602808458063</v>
      </c>
    </row>
    <row r="494" spans="1:64" x14ac:dyDescent="0.3">
      <c r="A494" s="7">
        <v>424910</v>
      </c>
      <c r="B494" s="7" t="s">
        <v>569</v>
      </c>
      <c r="C494" s="8">
        <f t="shared" si="126"/>
        <v>9.8353732218400006E-2</v>
      </c>
      <c r="D494" s="8">
        <f t="shared" si="127"/>
        <v>1.35264618045E-2</v>
      </c>
      <c r="E494" s="8">
        <f t="shared" si="128"/>
        <v>0.107943531346</v>
      </c>
      <c r="F494" s="8">
        <f t="shared" si="129"/>
        <v>0.16767568408899999</v>
      </c>
      <c r="G494" s="8">
        <f t="shared" si="130"/>
        <v>2.0621252040799998E-2</v>
      </c>
      <c r="H494" s="8">
        <f t="shared" si="131"/>
        <v>7.8785424432200005E-2</v>
      </c>
      <c r="I494" s="8">
        <f t="shared" si="132"/>
        <v>0.16393664656199999</v>
      </c>
      <c r="J494" s="8">
        <f t="shared" si="133"/>
        <v>2.07217780715E-2</v>
      </c>
      <c r="K494" s="8">
        <f t="shared" si="134"/>
        <v>9.73007077103E-2</v>
      </c>
      <c r="L494" s="8">
        <f t="shared" si="135"/>
        <v>8.9746679111799996E-2</v>
      </c>
      <c r="M494" s="8">
        <f t="shared" si="136"/>
        <v>1.20260249315E-2</v>
      </c>
      <c r="N494" s="8">
        <f t="shared" si="137"/>
        <v>0.12423526310000001</v>
      </c>
      <c r="O494" s="8">
        <f t="shared" si="138"/>
        <v>0.600864194036</v>
      </c>
      <c r="P494" s="8">
        <f t="shared" si="139"/>
        <v>4.9289218549600003E-6</v>
      </c>
      <c r="Q494" s="8">
        <f t="shared" si="140"/>
        <v>0.20286695234900001</v>
      </c>
      <c r="R494" s="8">
        <f t="shared" si="141"/>
        <v>1.2198237253699999</v>
      </c>
      <c r="S494" s="8">
        <f t="shared" si="142"/>
        <v>1.2670823605599999</v>
      </c>
      <c r="T494" s="8">
        <f t="shared" si="143"/>
        <v>1.2819591323399999</v>
      </c>
      <c r="W494" s="7" t="s">
        <v>1797</v>
      </c>
      <c r="X494" s="7" t="s">
        <v>569</v>
      </c>
      <c r="Y494" s="8">
        <v>9.8353732218400006E-2</v>
      </c>
      <c r="Z494" s="8">
        <v>1.35264618045E-2</v>
      </c>
      <c r="AA494" s="8">
        <v>0.107943531346</v>
      </c>
      <c r="AB494" s="8">
        <v>0.16767568408899999</v>
      </c>
      <c r="AC494" s="8">
        <v>2.0621252040799998E-2</v>
      </c>
      <c r="AD494" s="8">
        <v>7.8785424432200005E-2</v>
      </c>
      <c r="AE494" s="8">
        <v>0.16393664656199999</v>
      </c>
      <c r="AF494" s="8">
        <v>2.07217780715E-2</v>
      </c>
      <c r="AG494" s="8">
        <v>9.73007077103E-2</v>
      </c>
      <c r="AH494" s="8">
        <v>8.9746679111799996E-2</v>
      </c>
      <c r="AI494" s="8">
        <v>1.20260249315E-2</v>
      </c>
      <c r="AJ494" s="8">
        <v>0.12423526310000001</v>
      </c>
      <c r="AK494" s="8">
        <v>0.600864194036</v>
      </c>
      <c r="AL494" s="8">
        <v>4.9289218549600003E-6</v>
      </c>
      <c r="AM494" s="8">
        <v>0.20286695234900001</v>
      </c>
      <c r="AN494" s="8">
        <v>1.2198237253699999</v>
      </c>
      <c r="AO494" s="8">
        <v>1.2670823605599999</v>
      </c>
      <c r="AP494" s="8">
        <v>1.2819591323399999</v>
      </c>
      <c r="AS494" s="7">
        <v>424910</v>
      </c>
      <c r="AT494" s="7" t="s">
        <v>569</v>
      </c>
      <c r="AU494" s="8">
        <v>0.1273221067674484</v>
      </c>
      <c r="AV494" s="8">
        <v>3.1265392802283867E-2</v>
      </c>
      <c r="AW494" s="8">
        <v>0.22518517634408067</v>
      </c>
      <c r="AX494" s="8">
        <v>0.4476046673845484</v>
      </c>
      <c r="AY494" s="8">
        <v>9.7688193654488678E-2</v>
      </c>
      <c r="AZ494" s="8">
        <v>0.47274760749011607</v>
      </c>
      <c r="BA494" s="8">
        <v>0.23111875794585479</v>
      </c>
      <c r="BB494" s="8">
        <v>5.2991542803448373E-2</v>
      </c>
      <c r="BC494" s="8">
        <v>0.32778717557139181</v>
      </c>
      <c r="BD494" s="8">
        <v>0.11861836787721287</v>
      </c>
      <c r="BE494" s="8">
        <v>2.8811083110116133E-2</v>
      </c>
      <c r="BF494" s="8">
        <v>0.22210405626659674</v>
      </c>
      <c r="BG494" s="8">
        <v>0.48456789841612868</v>
      </c>
      <c r="BH494" s="8">
        <v>2.054214147564403E-6</v>
      </c>
      <c r="BI494" s="8">
        <v>0.16360238092661283</v>
      </c>
      <c r="BJ494" s="8">
        <v>1.3837726759132261</v>
      </c>
      <c r="BK494" s="8">
        <v>1.8244920814319354</v>
      </c>
      <c r="BL494" s="8">
        <v>1.4183490892237096</v>
      </c>
    </row>
    <row r="495" spans="1:64" x14ac:dyDescent="0.3">
      <c r="A495" s="7">
        <v>424920</v>
      </c>
      <c r="B495" s="7" t="s">
        <v>570</v>
      </c>
      <c r="C495" s="8">
        <f t="shared" si="126"/>
        <v>9.9127092296170949E-2</v>
      </c>
      <c r="D495" s="8">
        <f t="shared" si="127"/>
        <v>2.6630347294217739E-2</v>
      </c>
      <c r="E495" s="8">
        <f t="shared" si="128"/>
        <v>0.17680876753432256</v>
      </c>
      <c r="F495" s="8">
        <f t="shared" si="129"/>
        <v>0.14870827358118224</v>
      </c>
      <c r="G495" s="8">
        <f t="shared" si="130"/>
        <v>3.5961132274470162E-2</v>
      </c>
      <c r="H495" s="8">
        <f t="shared" si="131"/>
        <v>0.1550760757105113</v>
      </c>
      <c r="I495" s="8">
        <f t="shared" si="132"/>
        <v>0.18131513033961291</v>
      </c>
      <c r="J495" s="8">
        <f t="shared" si="133"/>
        <v>4.5162893479620957E-2</v>
      </c>
      <c r="K495" s="8">
        <f t="shared" si="134"/>
        <v>0.25475662818799999</v>
      </c>
      <c r="L495" s="8">
        <f t="shared" si="135"/>
        <v>9.2857184126933875E-2</v>
      </c>
      <c r="M495" s="8">
        <f t="shared" si="136"/>
        <v>2.4679851215312909E-2</v>
      </c>
      <c r="N495" s="8">
        <f t="shared" si="137"/>
        <v>0.1764546524830484</v>
      </c>
      <c r="O495" s="8">
        <f t="shared" si="138"/>
        <v>0.33789120997822575</v>
      </c>
      <c r="P495" s="8">
        <f t="shared" si="139"/>
        <v>4.2979591920735483E-6</v>
      </c>
      <c r="Q495" s="8">
        <f t="shared" si="140"/>
        <v>0.11564799170241935</v>
      </c>
      <c r="R495" s="8">
        <f t="shared" si="141"/>
        <v>1</v>
      </c>
      <c r="S495" s="8">
        <f t="shared" si="142"/>
        <v>0.90426161059870958</v>
      </c>
      <c r="T495" s="8">
        <f t="shared" si="143"/>
        <v>1.0457507810395161</v>
      </c>
      <c r="W495" s="7" t="s">
        <v>1798</v>
      </c>
      <c r="X495" s="7" t="s">
        <v>570</v>
      </c>
      <c r="Y495" s="8">
        <v>0</v>
      </c>
      <c r="Z495" s="8">
        <v>0</v>
      </c>
      <c r="AA495" s="8">
        <v>0</v>
      </c>
      <c r="AB495" s="8">
        <v>0</v>
      </c>
      <c r="AC495" s="8">
        <v>0</v>
      </c>
      <c r="AD495" s="8">
        <v>0</v>
      </c>
      <c r="AE495" s="8">
        <v>0</v>
      </c>
      <c r="AF495" s="8">
        <v>0</v>
      </c>
      <c r="AG495" s="8">
        <v>0</v>
      </c>
      <c r="AH495" s="8">
        <v>0</v>
      </c>
      <c r="AI495" s="8">
        <v>0</v>
      </c>
      <c r="AJ495" s="8">
        <v>0</v>
      </c>
      <c r="AK495" s="8">
        <v>0</v>
      </c>
      <c r="AL495" s="8">
        <v>0</v>
      </c>
      <c r="AM495" s="8">
        <v>0</v>
      </c>
      <c r="AN495" s="8">
        <v>1</v>
      </c>
      <c r="AO495" s="8">
        <v>0</v>
      </c>
      <c r="AP495" s="8">
        <v>0</v>
      </c>
      <c r="AS495" s="7">
        <v>424920</v>
      </c>
      <c r="AT495" s="7" t="s">
        <v>570</v>
      </c>
      <c r="AU495" s="8">
        <v>9.9127092296170949E-2</v>
      </c>
      <c r="AV495" s="8">
        <v>2.6630347294217739E-2</v>
      </c>
      <c r="AW495" s="8">
        <v>0.17680876753432256</v>
      </c>
      <c r="AX495" s="8">
        <v>0.14870827358118224</v>
      </c>
      <c r="AY495" s="8">
        <v>3.5961132274470162E-2</v>
      </c>
      <c r="AZ495" s="8">
        <v>0.1550760757105113</v>
      </c>
      <c r="BA495" s="8">
        <v>0.18131513033961291</v>
      </c>
      <c r="BB495" s="8">
        <v>4.5162893479620957E-2</v>
      </c>
      <c r="BC495" s="8">
        <v>0.25475662818799999</v>
      </c>
      <c r="BD495" s="8">
        <v>9.2857184126933875E-2</v>
      </c>
      <c r="BE495" s="8">
        <v>2.4679851215312909E-2</v>
      </c>
      <c r="BF495" s="8">
        <v>0.1764546524830484</v>
      </c>
      <c r="BG495" s="8">
        <v>0.33789120997822575</v>
      </c>
      <c r="BH495" s="8">
        <v>4.2979591920735483E-6</v>
      </c>
      <c r="BI495" s="8">
        <v>0.11564799170241935</v>
      </c>
      <c r="BJ495" s="8">
        <v>1.3025662071245161</v>
      </c>
      <c r="BK495" s="8">
        <v>0.90426161059870958</v>
      </c>
      <c r="BL495" s="8">
        <v>1.0457507810395161</v>
      </c>
    </row>
    <row r="496" spans="1:64" x14ac:dyDescent="0.3">
      <c r="A496" s="7">
        <v>424930</v>
      </c>
      <c r="B496" s="7" t="s">
        <v>571</v>
      </c>
      <c r="C496" s="8">
        <f t="shared" si="126"/>
        <v>0.10714265180125</v>
      </c>
      <c r="D496" s="8">
        <f t="shared" si="127"/>
        <v>2.7971401458259673E-2</v>
      </c>
      <c r="E496" s="8">
        <f t="shared" si="128"/>
        <v>0.18773748155411293</v>
      </c>
      <c r="F496" s="8">
        <f t="shared" si="129"/>
        <v>0.1626483509427597</v>
      </c>
      <c r="G496" s="8">
        <f t="shared" si="130"/>
        <v>3.8555739839443381E-2</v>
      </c>
      <c r="H496" s="8">
        <f t="shared" si="131"/>
        <v>0.17198991232868713</v>
      </c>
      <c r="I496" s="8">
        <f t="shared" si="132"/>
        <v>0.19632820632569359</v>
      </c>
      <c r="J496" s="8">
        <f t="shared" si="133"/>
        <v>4.7403795234382262E-2</v>
      </c>
      <c r="K496" s="8">
        <f t="shared" si="134"/>
        <v>0.26998534901312909</v>
      </c>
      <c r="L496" s="8">
        <f t="shared" si="135"/>
        <v>0.10038916129690806</v>
      </c>
      <c r="M496" s="8">
        <f t="shared" si="136"/>
        <v>2.5851495395825808E-2</v>
      </c>
      <c r="N496" s="8">
        <f t="shared" si="137"/>
        <v>0.18728200044814514</v>
      </c>
      <c r="O496" s="8">
        <f t="shared" si="138"/>
        <v>0.37652468083582241</v>
      </c>
      <c r="P496" s="8">
        <f t="shared" si="139"/>
        <v>4.7970829245612903E-6</v>
      </c>
      <c r="Q496" s="8">
        <f t="shared" si="140"/>
        <v>0.12871990062749994</v>
      </c>
      <c r="R496" s="8">
        <f t="shared" si="141"/>
        <v>1</v>
      </c>
      <c r="S496" s="8">
        <f t="shared" si="142"/>
        <v>1.0022262611756452</v>
      </c>
      <c r="T496" s="8">
        <f t="shared" si="143"/>
        <v>1.1427496086374189</v>
      </c>
      <c r="W496" s="7" t="s">
        <v>1799</v>
      </c>
      <c r="X496" s="7" t="s">
        <v>571</v>
      </c>
      <c r="Y496" s="8">
        <v>0</v>
      </c>
      <c r="Z496" s="8">
        <v>0</v>
      </c>
      <c r="AA496" s="8">
        <v>0</v>
      </c>
      <c r="AB496" s="8">
        <v>0</v>
      </c>
      <c r="AC496" s="8">
        <v>0</v>
      </c>
      <c r="AD496" s="8">
        <v>0</v>
      </c>
      <c r="AE496" s="8">
        <v>0</v>
      </c>
      <c r="AF496" s="8">
        <v>0</v>
      </c>
      <c r="AG496" s="8">
        <v>0</v>
      </c>
      <c r="AH496" s="8">
        <v>0</v>
      </c>
      <c r="AI496" s="8">
        <v>0</v>
      </c>
      <c r="AJ496" s="8">
        <v>0</v>
      </c>
      <c r="AK496" s="8">
        <v>0</v>
      </c>
      <c r="AL496" s="8">
        <v>0</v>
      </c>
      <c r="AM496" s="8">
        <v>0</v>
      </c>
      <c r="AN496" s="8">
        <v>1</v>
      </c>
      <c r="AO496" s="8">
        <v>0</v>
      </c>
      <c r="AP496" s="8">
        <v>0</v>
      </c>
      <c r="AS496" s="7">
        <v>424930</v>
      </c>
      <c r="AT496" s="7" t="s">
        <v>571</v>
      </c>
      <c r="AU496" s="8">
        <v>0.10714265180125</v>
      </c>
      <c r="AV496" s="8">
        <v>2.7971401458259673E-2</v>
      </c>
      <c r="AW496" s="8">
        <v>0.18773748155411293</v>
      </c>
      <c r="AX496" s="8">
        <v>0.1626483509427597</v>
      </c>
      <c r="AY496" s="8">
        <v>3.8555739839443381E-2</v>
      </c>
      <c r="AZ496" s="8">
        <v>0.17198991232868713</v>
      </c>
      <c r="BA496" s="8">
        <v>0.19632820632569359</v>
      </c>
      <c r="BB496" s="8">
        <v>4.7403795234382262E-2</v>
      </c>
      <c r="BC496" s="8">
        <v>0.26998534901312909</v>
      </c>
      <c r="BD496" s="8">
        <v>0.10038916129690806</v>
      </c>
      <c r="BE496" s="8">
        <v>2.5851495395825808E-2</v>
      </c>
      <c r="BF496" s="8">
        <v>0.18728200044814514</v>
      </c>
      <c r="BG496" s="8">
        <v>0.37652468083582241</v>
      </c>
      <c r="BH496" s="8">
        <v>4.7970829245612903E-6</v>
      </c>
      <c r="BI496" s="8">
        <v>0.12871990062749994</v>
      </c>
      <c r="BJ496" s="8">
        <v>1.3228515348135486</v>
      </c>
      <c r="BK496" s="8">
        <v>1.0022262611756452</v>
      </c>
      <c r="BL496" s="8">
        <v>1.1427496086374189</v>
      </c>
    </row>
    <row r="497" spans="1:64" x14ac:dyDescent="0.3">
      <c r="A497" s="7">
        <v>424940</v>
      </c>
      <c r="B497" s="7" t="s">
        <v>572</v>
      </c>
      <c r="C497" s="8">
        <f t="shared" si="126"/>
        <v>6.9331885677611282E-2</v>
      </c>
      <c r="D497" s="8">
        <f t="shared" si="127"/>
        <v>1.986372869305161E-2</v>
      </c>
      <c r="E497" s="8">
        <f t="shared" si="128"/>
        <v>0.12156087298869356</v>
      </c>
      <c r="F497" s="8">
        <f t="shared" si="129"/>
        <v>0.18268123554003229</v>
      </c>
      <c r="G497" s="8">
        <f t="shared" si="130"/>
        <v>4.6228370379870973E-2</v>
      </c>
      <c r="H497" s="8">
        <f t="shared" si="131"/>
        <v>0.19313274419269033</v>
      </c>
      <c r="I497" s="8">
        <f t="shared" si="132"/>
        <v>0.13111337946709678</v>
      </c>
      <c r="J497" s="8">
        <f t="shared" si="133"/>
        <v>3.4753165270074188E-2</v>
      </c>
      <c r="K497" s="8">
        <f t="shared" si="134"/>
        <v>0.1817242474800484</v>
      </c>
      <c r="L497" s="8">
        <f t="shared" si="135"/>
        <v>6.543057600223548E-2</v>
      </c>
      <c r="M497" s="8">
        <f t="shared" si="136"/>
        <v>1.8564760371091935E-2</v>
      </c>
      <c r="N497" s="8">
        <f t="shared" si="137"/>
        <v>0.12052192522643547</v>
      </c>
      <c r="O497" s="8">
        <f t="shared" si="138"/>
        <v>0.22164609778482247</v>
      </c>
      <c r="P497" s="8">
        <f t="shared" si="139"/>
        <v>1.2212119899085972E-6</v>
      </c>
      <c r="Q497" s="8">
        <f t="shared" si="140"/>
        <v>7.4303827199354841E-2</v>
      </c>
      <c r="R497" s="8">
        <f t="shared" si="141"/>
        <v>1</v>
      </c>
      <c r="S497" s="8">
        <f t="shared" si="142"/>
        <v>0.79301009204790329</v>
      </c>
      <c r="T497" s="8">
        <f t="shared" si="143"/>
        <v>0.71855853415258075</v>
      </c>
      <c r="W497" s="7" t="s">
        <v>1800</v>
      </c>
      <c r="X497" s="7" t="s">
        <v>572</v>
      </c>
      <c r="Y497" s="8">
        <v>0</v>
      </c>
      <c r="Z497" s="8">
        <v>0</v>
      </c>
      <c r="AA497" s="8">
        <v>0</v>
      </c>
      <c r="AB497" s="8">
        <v>0</v>
      </c>
      <c r="AC497" s="8">
        <v>0</v>
      </c>
      <c r="AD497" s="8">
        <v>0</v>
      </c>
      <c r="AE497" s="8">
        <v>0</v>
      </c>
      <c r="AF497" s="8">
        <v>0</v>
      </c>
      <c r="AG497" s="8">
        <v>0</v>
      </c>
      <c r="AH497" s="8">
        <v>0</v>
      </c>
      <c r="AI497" s="8">
        <v>0</v>
      </c>
      <c r="AJ497" s="8">
        <v>0</v>
      </c>
      <c r="AK497" s="8">
        <v>0</v>
      </c>
      <c r="AL497" s="8">
        <v>0</v>
      </c>
      <c r="AM497" s="8">
        <v>0</v>
      </c>
      <c r="AN497" s="8">
        <v>1</v>
      </c>
      <c r="AO497" s="8">
        <v>0</v>
      </c>
      <c r="AP497" s="8">
        <v>0</v>
      </c>
      <c r="AS497" s="7">
        <v>424940</v>
      </c>
      <c r="AT497" s="7" t="s">
        <v>572</v>
      </c>
      <c r="AU497" s="8">
        <v>6.9331885677611282E-2</v>
      </c>
      <c r="AV497" s="8">
        <v>1.986372869305161E-2</v>
      </c>
      <c r="AW497" s="8">
        <v>0.12156087298869356</v>
      </c>
      <c r="AX497" s="8">
        <v>0.18268123554003229</v>
      </c>
      <c r="AY497" s="8">
        <v>4.6228370379870973E-2</v>
      </c>
      <c r="AZ497" s="8">
        <v>0.19313274419269033</v>
      </c>
      <c r="BA497" s="8">
        <v>0.13111337946709678</v>
      </c>
      <c r="BB497" s="8">
        <v>3.4753165270074188E-2</v>
      </c>
      <c r="BC497" s="8">
        <v>0.1817242474800484</v>
      </c>
      <c r="BD497" s="8">
        <v>6.543057600223548E-2</v>
      </c>
      <c r="BE497" s="8">
        <v>1.8564760371091935E-2</v>
      </c>
      <c r="BF497" s="8">
        <v>0.12052192522643547</v>
      </c>
      <c r="BG497" s="8">
        <v>0.22164609778482247</v>
      </c>
      <c r="BH497" s="8">
        <v>1.2212119899085972E-6</v>
      </c>
      <c r="BI497" s="8">
        <v>7.4303827199354841E-2</v>
      </c>
      <c r="BJ497" s="8">
        <v>1.210756487359516</v>
      </c>
      <c r="BK497" s="8">
        <v>0.79301009204790329</v>
      </c>
      <c r="BL497" s="8">
        <v>0.71855853415258075</v>
      </c>
    </row>
    <row r="498" spans="1:64" x14ac:dyDescent="0.3">
      <c r="A498" s="7">
        <v>424950</v>
      </c>
      <c r="B498" s="7" t="s">
        <v>573</v>
      </c>
      <c r="C498" s="8">
        <f t="shared" si="126"/>
        <v>6.3505224279580649E-2</v>
      </c>
      <c r="D498" s="8">
        <f t="shared" si="127"/>
        <v>1.8618006443487101E-2</v>
      </c>
      <c r="E498" s="8">
        <f t="shared" si="128"/>
        <v>0.11084788723056452</v>
      </c>
      <c r="F498" s="8">
        <f t="shared" si="129"/>
        <v>0.22146338846354841</v>
      </c>
      <c r="G498" s="8">
        <f t="shared" si="130"/>
        <v>5.5843613372558047E-2</v>
      </c>
      <c r="H498" s="8">
        <f t="shared" si="131"/>
        <v>0.24325501246712905</v>
      </c>
      <c r="I498" s="8">
        <f t="shared" si="132"/>
        <v>0.12120546380982254</v>
      </c>
      <c r="J498" s="8">
        <f t="shared" si="133"/>
        <v>3.2634214787143546E-2</v>
      </c>
      <c r="K498" s="8">
        <f t="shared" si="134"/>
        <v>0.16792427219596776</v>
      </c>
      <c r="L498" s="8">
        <f t="shared" si="135"/>
        <v>6.0027987589258064E-2</v>
      </c>
      <c r="M498" s="8">
        <f t="shared" si="136"/>
        <v>1.7401996253198389E-2</v>
      </c>
      <c r="N498" s="8">
        <f t="shared" si="137"/>
        <v>0.10888830414962902</v>
      </c>
      <c r="O498" s="8">
        <f t="shared" si="138"/>
        <v>0.19283439095000005</v>
      </c>
      <c r="P498" s="8">
        <f t="shared" si="139"/>
        <v>7.3426154253758073E-7</v>
      </c>
      <c r="Q498" s="8">
        <f t="shared" si="140"/>
        <v>6.4957250846774173E-2</v>
      </c>
      <c r="R498" s="8">
        <f t="shared" si="141"/>
        <v>1</v>
      </c>
      <c r="S498" s="8">
        <f t="shared" si="142"/>
        <v>0.84314265946435485</v>
      </c>
      <c r="T498" s="8">
        <f t="shared" si="143"/>
        <v>0.64434459595435478</v>
      </c>
      <c r="W498" s="7" t="s">
        <v>1801</v>
      </c>
      <c r="X498" s="7" t="s">
        <v>573</v>
      </c>
      <c r="Y498" s="8">
        <v>0</v>
      </c>
      <c r="Z498" s="8">
        <v>0</v>
      </c>
      <c r="AA498" s="8">
        <v>0</v>
      </c>
      <c r="AB498" s="8">
        <v>0</v>
      </c>
      <c r="AC498" s="8">
        <v>0</v>
      </c>
      <c r="AD498" s="8">
        <v>0</v>
      </c>
      <c r="AE498" s="8">
        <v>0</v>
      </c>
      <c r="AF498" s="8">
        <v>0</v>
      </c>
      <c r="AG498" s="8">
        <v>0</v>
      </c>
      <c r="AH498" s="8">
        <v>0</v>
      </c>
      <c r="AI498" s="8">
        <v>0</v>
      </c>
      <c r="AJ498" s="8">
        <v>0</v>
      </c>
      <c r="AK498" s="8">
        <v>0</v>
      </c>
      <c r="AL498" s="8">
        <v>0</v>
      </c>
      <c r="AM498" s="8">
        <v>0</v>
      </c>
      <c r="AN498" s="8">
        <v>1</v>
      </c>
      <c r="AO498" s="8">
        <v>0</v>
      </c>
      <c r="AP498" s="8">
        <v>0</v>
      </c>
      <c r="AS498" s="7">
        <v>424950</v>
      </c>
      <c r="AT498" s="7" t="s">
        <v>573</v>
      </c>
      <c r="AU498" s="8">
        <v>6.3505224279580649E-2</v>
      </c>
      <c r="AV498" s="8">
        <v>1.8618006443487101E-2</v>
      </c>
      <c r="AW498" s="8">
        <v>0.11084788723056452</v>
      </c>
      <c r="AX498" s="8">
        <v>0.22146338846354841</v>
      </c>
      <c r="AY498" s="8">
        <v>5.5843613372558047E-2</v>
      </c>
      <c r="AZ498" s="8">
        <v>0.24325501246712905</v>
      </c>
      <c r="BA498" s="8">
        <v>0.12120546380982254</v>
      </c>
      <c r="BB498" s="8">
        <v>3.2634214787143546E-2</v>
      </c>
      <c r="BC498" s="8">
        <v>0.16792427219596776</v>
      </c>
      <c r="BD498" s="8">
        <v>6.0027987589258064E-2</v>
      </c>
      <c r="BE498" s="8">
        <v>1.7401996253198389E-2</v>
      </c>
      <c r="BF498" s="8">
        <v>0.10888830414962902</v>
      </c>
      <c r="BG498" s="8">
        <v>0.19283439095000005</v>
      </c>
      <c r="BH498" s="8">
        <v>7.3426154253758073E-7</v>
      </c>
      <c r="BI498" s="8">
        <v>6.4957250846774173E-2</v>
      </c>
      <c r="BJ498" s="8">
        <v>1.1929711179537097</v>
      </c>
      <c r="BK498" s="8">
        <v>0.84314265946435485</v>
      </c>
      <c r="BL498" s="8">
        <v>0.64434459595435478</v>
      </c>
    </row>
    <row r="499" spans="1:64" x14ac:dyDescent="0.3">
      <c r="A499" s="7">
        <v>424990</v>
      </c>
      <c r="B499" s="7" t="s">
        <v>574</v>
      </c>
      <c r="C499" s="8">
        <f t="shared" si="126"/>
        <v>9.8359893409000004E-2</v>
      </c>
      <c r="D499" s="8">
        <f t="shared" si="127"/>
        <v>1.35298374553E-2</v>
      </c>
      <c r="E499" s="8">
        <f t="shared" si="128"/>
        <v>0.108886571687</v>
      </c>
      <c r="F499" s="8">
        <f t="shared" si="129"/>
        <v>7.8658608709000002E-2</v>
      </c>
      <c r="G499" s="8">
        <f t="shared" si="130"/>
        <v>9.6757912462099999E-3</v>
      </c>
      <c r="H499" s="8">
        <f t="shared" si="131"/>
        <v>3.6916983725100001E-2</v>
      </c>
      <c r="I499" s="8">
        <f t="shared" si="132"/>
        <v>0.16211374264299999</v>
      </c>
      <c r="J499" s="8">
        <f t="shared" si="133"/>
        <v>2.04960302698E-2</v>
      </c>
      <c r="K499" s="8">
        <f t="shared" si="134"/>
        <v>9.5182787648099995E-2</v>
      </c>
      <c r="L499" s="8">
        <f t="shared" si="135"/>
        <v>8.9767402829400003E-2</v>
      </c>
      <c r="M499" s="8">
        <f t="shared" si="136"/>
        <v>1.20313358036E-2</v>
      </c>
      <c r="N499" s="8">
        <f t="shared" si="137"/>
        <v>0.12606656224599999</v>
      </c>
      <c r="O499" s="8">
        <f t="shared" si="138"/>
        <v>0.60072884948500005</v>
      </c>
      <c r="P499" s="8">
        <f t="shared" si="139"/>
        <v>1.0506681169099999E-5</v>
      </c>
      <c r="Q499" s="8">
        <f t="shared" si="140"/>
        <v>0.205149628088</v>
      </c>
      <c r="R499" s="8">
        <f t="shared" si="141"/>
        <v>1.22077630255</v>
      </c>
      <c r="S499" s="8">
        <f t="shared" si="142"/>
        <v>1.12525138368</v>
      </c>
      <c r="T499" s="8">
        <f t="shared" si="143"/>
        <v>1.27779256056</v>
      </c>
      <c r="W499" s="7" t="s">
        <v>1802</v>
      </c>
      <c r="X499" s="7" t="s">
        <v>574</v>
      </c>
      <c r="Y499" s="8">
        <v>9.8359893409000004E-2</v>
      </c>
      <c r="Z499" s="8">
        <v>1.35298374553E-2</v>
      </c>
      <c r="AA499" s="8">
        <v>0.108886571687</v>
      </c>
      <c r="AB499" s="8">
        <v>7.8658608709000002E-2</v>
      </c>
      <c r="AC499" s="8">
        <v>9.6757912462099999E-3</v>
      </c>
      <c r="AD499" s="8">
        <v>3.6916983725100001E-2</v>
      </c>
      <c r="AE499" s="8">
        <v>0.16211374264299999</v>
      </c>
      <c r="AF499" s="8">
        <v>2.04960302698E-2</v>
      </c>
      <c r="AG499" s="8">
        <v>9.5182787648099995E-2</v>
      </c>
      <c r="AH499" s="8">
        <v>8.9767402829400003E-2</v>
      </c>
      <c r="AI499" s="8">
        <v>1.20313358036E-2</v>
      </c>
      <c r="AJ499" s="8">
        <v>0.12606656224599999</v>
      </c>
      <c r="AK499" s="8">
        <v>0.60072884948500005</v>
      </c>
      <c r="AL499" s="8">
        <v>1.0506681169099999E-5</v>
      </c>
      <c r="AM499" s="8">
        <v>0.205149628088</v>
      </c>
      <c r="AN499" s="8">
        <v>1.22077630255</v>
      </c>
      <c r="AO499" s="8">
        <v>1.12525138368</v>
      </c>
      <c r="AP499" s="8">
        <v>1.27779256056</v>
      </c>
      <c r="AS499" s="7">
        <v>424990</v>
      </c>
      <c r="AT499" s="7" t="s">
        <v>574</v>
      </c>
      <c r="AU499" s="8">
        <v>0.15055383476026296</v>
      </c>
      <c r="AV499" s="8">
        <v>3.5755213405753231E-2</v>
      </c>
      <c r="AW499" s="8">
        <v>0.26945439930046777</v>
      </c>
      <c r="AX499" s="8">
        <v>0.23864086369471452</v>
      </c>
      <c r="AY499" s="8">
        <v>5.1510545296141783E-2</v>
      </c>
      <c r="AZ499" s="8">
        <v>0.24582895710507416</v>
      </c>
      <c r="BA499" s="8">
        <v>0.26870146058208072</v>
      </c>
      <c r="BB499" s="8">
        <v>5.9615153371261283E-2</v>
      </c>
      <c r="BC499" s="8">
        <v>0.38261810098030791</v>
      </c>
      <c r="BD499" s="8">
        <v>0.13983955636761614</v>
      </c>
      <c r="BE499" s="8">
        <v>3.282450095571935E-2</v>
      </c>
      <c r="BF499" s="8">
        <v>0.26676816595219355</v>
      </c>
      <c r="BG499" s="8">
        <v>0.59103967449330719</v>
      </c>
      <c r="BH499" s="8">
        <v>6.0686356106250002E-6</v>
      </c>
      <c r="BI499" s="8">
        <v>0.20184076311883861</v>
      </c>
      <c r="BJ499" s="8">
        <v>1.4557634474664516</v>
      </c>
      <c r="BK499" s="8">
        <v>1.5198513338380639</v>
      </c>
      <c r="BL499" s="8">
        <v>1.6948056826759679</v>
      </c>
    </row>
    <row r="500" spans="1:64" x14ac:dyDescent="0.3">
      <c r="A500" s="7">
        <v>425120</v>
      </c>
      <c r="B500" s="7" t="s">
        <v>575</v>
      </c>
      <c r="C500" s="8">
        <f t="shared" si="126"/>
        <v>2.6738191896600001E-2</v>
      </c>
      <c r="D500" s="8">
        <f t="shared" si="127"/>
        <v>5.0351828554400001E-3</v>
      </c>
      <c r="E500" s="8">
        <f t="shared" si="128"/>
        <v>8.6274897175699999E-2</v>
      </c>
      <c r="F500" s="8">
        <f t="shared" si="129"/>
        <v>1.6962488366499998E-2</v>
      </c>
      <c r="G500" s="8">
        <f t="shared" si="130"/>
        <v>2.5176034707900001E-3</v>
      </c>
      <c r="H500" s="8">
        <f t="shared" si="131"/>
        <v>4.0088508497900001E-2</v>
      </c>
      <c r="I500" s="8">
        <f t="shared" si="132"/>
        <v>1.24760808776E-2</v>
      </c>
      <c r="J500" s="8">
        <f t="shared" si="133"/>
        <v>1.92997782656E-3</v>
      </c>
      <c r="K500" s="8">
        <f t="shared" si="134"/>
        <v>2.5897719195800001E-2</v>
      </c>
      <c r="L500" s="8">
        <f t="shared" si="135"/>
        <v>1.4883625755200001E-2</v>
      </c>
      <c r="M500" s="8">
        <f t="shared" si="136"/>
        <v>2.77416693918E-3</v>
      </c>
      <c r="N500" s="8">
        <f t="shared" si="137"/>
        <v>6.3865262301300005E-2</v>
      </c>
      <c r="O500" s="8">
        <f t="shared" si="138"/>
        <v>0.904192137477</v>
      </c>
      <c r="P500" s="8">
        <f t="shared" si="139"/>
        <v>1.3360800053499999E-5</v>
      </c>
      <c r="Q500" s="8">
        <f t="shared" si="140"/>
        <v>0.77947678647399998</v>
      </c>
      <c r="R500" s="8">
        <f t="shared" si="141"/>
        <v>1.11804827193</v>
      </c>
      <c r="S500" s="8">
        <f t="shared" si="142"/>
        <v>1.05956860034</v>
      </c>
      <c r="T500" s="8">
        <f t="shared" si="143"/>
        <v>1.0403037778999999</v>
      </c>
      <c r="W500" s="7" t="s">
        <v>1803</v>
      </c>
      <c r="X500" s="7" t="s">
        <v>575</v>
      </c>
      <c r="Y500" s="8">
        <v>2.6738191896600001E-2</v>
      </c>
      <c r="Z500" s="8">
        <v>5.0351828554400001E-3</v>
      </c>
      <c r="AA500" s="8">
        <v>8.6274897175699999E-2</v>
      </c>
      <c r="AB500" s="8">
        <v>1.6962488366499998E-2</v>
      </c>
      <c r="AC500" s="8">
        <v>2.5176034707900001E-3</v>
      </c>
      <c r="AD500" s="8">
        <v>4.0088508497900001E-2</v>
      </c>
      <c r="AE500" s="8">
        <v>1.24760808776E-2</v>
      </c>
      <c r="AF500" s="8">
        <v>1.92997782656E-3</v>
      </c>
      <c r="AG500" s="8">
        <v>2.5897719195800001E-2</v>
      </c>
      <c r="AH500" s="8">
        <v>1.4883625755200001E-2</v>
      </c>
      <c r="AI500" s="8">
        <v>2.77416693918E-3</v>
      </c>
      <c r="AJ500" s="8">
        <v>6.3865262301300005E-2</v>
      </c>
      <c r="AK500" s="8">
        <v>0.904192137477</v>
      </c>
      <c r="AL500" s="8">
        <v>1.3360800053499999E-5</v>
      </c>
      <c r="AM500" s="8">
        <v>0.77947678647399998</v>
      </c>
      <c r="AN500" s="8">
        <v>1.11804827193</v>
      </c>
      <c r="AO500" s="8">
        <v>1.05956860034</v>
      </c>
      <c r="AP500" s="8">
        <v>1.0403037778999999</v>
      </c>
      <c r="AS500" s="7">
        <v>425120</v>
      </c>
      <c r="AT500" s="7" t="s">
        <v>575</v>
      </c>
      <c r="AU500" s="8">
        <v>3.5718040393248385E-2</v>
      </c>
      <c r="AV500" s="8">
        <v>1.0418389382000163E-2</v>
      </c>
      <c r="AW500" s="8">
        <v>0.20162207249040642</v>
      </c>
      <c r="AX500" s="8">
        <v>2.7416063925465001E-2</v>
      </c>
      <c r="AY500" s="8">
        <v>6.8677882042838057E-3</v>
      </c>
      <c r="AZ500" s="8">
        <v>0.12733196808320324</v>
      </c>
      <c r="BA500" s="8">
        <v>1.5767554937963547E-2</v>
      </c>
      <c r="BB500" s="8">
        <v>4.3764957427974201E-3</v>
      </c>
      <c r="BC500" s="8">
        <v>8.0896537842114549E-2</v>
      </c>
      <c r="BD500" s="8">
        <v>2.0447743480901611E-2</v>
      </c>
      <c r="BE500" s="8">
        <v>6.0592787789572567E-3</v>
      </c>
      <c r="BF500" s="8">
        <v>0.13846202500585802</v>
      </c>
      <c r="BG500" s="8">
        <v>0.87502464917128941</v>
      </c>
      <c r="BH500" s="8">
        <v>1.2796076539818396E-5</v>
      </c>
      <c r="BI500" s="8">
        <v>0.75433237400709641</v>
      </c>
      <c r="BJ500" s="8">
        <v>1.2477585022656452</v>
      </c>
      <c r="BK500" s="8">
        <v>1.1293577556975807</v>
      </c>
      <c r="BL500" s="8">
        <v>1.0687825240064515</v>
      </c>
    </row>
    <row r="501" spans="1:64" x14ac:dyDescent="0.3">
      <c r="A501" s="7">
        <v>441110</v>
      </c>
      <c r="B501" s="7" t="s">
        <v>576</v>
      </c>
      <c r="C501" s="8">
        <f t="shared" si="126"/>
        <v>5.7525545946300001E-2</v>
      </c>
      <c r="D501" s="8">
        <f t="shared" si="127"/>
        <v>9.0547566529399996E-3</v>
      </c>
      <c r="E501" s="8">
        <f t="shared" si="128"/>
        <v>0.10251099353699999</v>
      </c>
      <c r="F501" s="8">
        <f t="shared" si="129"/>
        <v>8.2529417132299998E-2</v>
      </c>
      <c r="G501" s="8">
        <f t="shared" si="130"/>
        <v>1.1963540885699999E-2</v>
      </c>
      <c r="H501" s="8">
        <f t="shared" si="131"/>
        <v>7.9828904694000002E-2</v>
      </c>
      <c r="I501" s="8">
        <f t="shared" si="132"/>
        <v>5.1731635371799999E-2</v>
      </c>
      <c r="J501" s="8">
        <f t="shared" si="133"/>
        <v>7.5436007531E-3</v>
      </c>
      <c r="K501" s="8">
        <f t="shared" si="134"/>
        <v>5.9493811965600003E-2</v>
      </c>
      <c r="L501" s="8">
        <f t="shared" si="135"/>
        <v>3.9163323530200002E-2</v>
      </c>
      <c r="M501" s="8">
        <f t="shared" si="136"/>
        <v>6.4563408351400002E-3</v>
      </c>
      <c r="N501" s="8">
        <f t="shared" si="137"/>
        <v>9.2934665621100004E-2</v>
      </c>
      <c r="O501" s="8">
        <f t="shared" si="138"/>
        <v>0.73331086075600005</v>
      </c>
      <c r="P501" s="8">
        <f t="shared" si="139"/>
        <v>5.6172689729199998E-6</v>
      </c>
      <c r="Q501" s="8">
        <f t="shared" si="140"/>
        <v>0.368483407815</v>
      </c>
      <c r="R501" s="8">
        <f t="shared" si="141"/>
        <v>1.16909129614</v>
      </c>
      <c r="S501" s="8">
        <f t="shared" si="142"/>
        <v>1.1743218627100001</v>
      </c>
      <c r="T501" s="8">
        <f t="shared" si="143"/>
        <v>1.1187690480900001</v>
      </c>
      <c r="W501" s="7" t="s">
        <v>1804</v>
      </c>
      <c r="X501" s="7" t="s">
        <v>576</v>
      </c>
      <c r="Y501" s="8">
        <v>5.7525545946300001E-2</v>
      </c>
      <c r="Z501" s="8">
        <v>9.0547566529399996E-3</v>
      </c>
      <c r="AA501" s="8">
        <v>0.10251099353699999</v>
      </c>
      <c r="AB501" s="8">
        <v>8.2529417132299998E-2</v>
      </c>
      <c r="AC501" s="8">
        <v>1.1963540885699999E-2</v>
      </c>
      <c r="AD501" s="8">
        <v>7.9828904694000002E-2</v>
      </c>
      <c r="AE501" s="8">
        <v>5.1731635371799999E-2</v>
      </c>
      <c r="AF501" s="8">
        <v>7.5436007531E-3</v>
      </c>
      <c r="AG501" s="8">
        <v>5.9493811965600003E-2</v>
      </c>
      <c r="AH501" s="8">
        <v>3.9163323530200002E-2</v>
      </c>
      <c r="AI501" s="8">
        <v>6.4563408351400002E-3</v>
      </c>
      <c r="AJ501" s="8">
        <v>9.2934665621100004E-2</v>
      </c>
      <c r="AK501" s="8">
        <v>0.73331086075600005</v>
      </c>
      <c r="AL501" s="8">
        <v>5.6172689729199998E-6</v>
      </c>
      <c r="AM501" s="8">
        <v>0.368483407815</v>
      </c>
      <c r="AN501" s="8">
        <v>1.16909129614</v>
      </c>
      <c r="AO501" s="8">
        <v>1.1743218627100001</v>
      </c>
      <c r="AP501" s="8">
        <v>1.1187690480900001</v>
      </c>
      <c r="AS501" s="7">
        <v>441110</v>
      </c>
      <c r="AT501" s="7" t="s">
        <v>576</v>
      </c>
      <c r="AU501" s="8">
        <v>9.4783054298456418E-2</v>
      </c>
      <c r="AV501" s="8">
        <v>2.4952879185682265E-2</v>
      </c>
      <c r="AW501" s="8">
        <v>0.27337836567301615</v>
      </c>
      <c r="AX501" s="8">
        <v>0.16016315549532736</v>
      </c>
      <c r="AY501" s="8">
        <v>4.0842323696229033E-2</v>
      </c>
      <c r="AZ501" s="8">
        <v>0.31880430296067735</v>
      </c>
      <c r="BA501" s="8">
        <v>8.8899879193501605E-2</v>
      </c>
      <c r="BB501" s="8">
        <v>2.2852092769723231E-2</v>
      </c>
      <c r="BC501" s="8">
        <v>0.23276503552055169</v>
      </c>
      <c r="BD501" s="8">
        <v>6.8180422173938701E-2</v>
      </c>
      <c r="BE501" s="8">
        <v>1.8556095851831451E-2</v>
      </c>
      <c r="BF501" s="8">
        <v>0.21536029015853708</v>
      </c>
      <c r="BG501" s="8">
        <v>0.72148326622767689</v>
      </c>
      <c r="BH501" s="8">
        <v>4.308253585092742E-6</v>
      </c>
      <c r="BI501" s="8">
        <v>0.36254012704379029</v>
      </c>
      <c r="BJ501" s="8">
        <v>1.3931142991572585</v>
      </c>
      <c r="BK501" s="8">
        <v>1.5036807498940321</v>
      </c>
      <c r="BL501" s="8">
        <v>1.3283879752254841</v>
      </c>
    </row>
    <row r="502" spans="1:64" x14ac:dyDescent="0.3">
      <c r="A502" s="7">
        <v>441120</v>
      </c>
      <c r="B502" s="7" t="s">
        <v>577</v>
      </c>
      <c r="C502" s="8">
        <f t="shared" si="126"/>
        <v>5.7548069826300001E-2</v>
      </c>
      <c r="D502" s="8">
        <f t="shared" si="127"/>
        <v>9.0642410501200008E-3</v>
      </c>
      <c r="E502" s="8">
        <f t="shared" si="128"/>
        <v>0.10166198433900001</v>
      </c>
      <c r="F502" s="8">
        <f t="shared" si="129"/>
        <v>5.5083332324799998E-2</v>
      </c>
      <c r="G502" s="8">
        <f t="shared" si="130"/>
        <v>7.9936731608600004E-3</v>
      </c>
      <c r="H502" s="8">
        <f t="shared" si="131"/>
        <v>5.2307861431699999E-2</v>
      </c>
      <c r="I502" s="8">
        <f t="shared" si="132"/>
        <v>5.2091050386499999E-2</v>
      </c>
      <c r="J502" s="8">
        <f t="shared" si="133"/>
        <v>7.6023470159300001E-3</v>
      </c>
      <c r="K502" s="8">
        <f t="shared" si="134"/>
        <v>5.9293353099899998E-2</v>
      </c>
      <c r="L502" s="8">
        <f t="shared" si="135"/>
        <v>3.9334015574999999E-2</v>
      </c>
      <c r="M502" s="8">
        <f t="shared" si="136"/>
        <v>6.4841547316800002E-3</v>
      </c>
      <c r="N502" s="8">
        <f t="shared" si="137"/>
        <v>9.2489108819099997E-2</v>
      </c>
      <c r="O502" s="8">
        <f t="shared" si="138"/>
        <v>0.73058496696099995</v>
      </c>
      <c r="P502" s="8">
        <f t="shared" si="139"/>
        <v>8.4083011355099994E-6</v>
      </c>
      <c r="Q502" s="8">
        <f t="shared" si="140"/>
        <v>0.36578515315499999</v>
      </c>
      <c r="R502" s="8">
        <f t="shared" si="141"/>
        <v>1.16827429522</v>
      </c>
      <c r="S502" s="8">
        <f t="shared" si="142"/>
        <v>1.1153848669199999</v>
      </c>
      <c r="T502" s="8">
        <f t="shared" si="143"/>
        <v>1.1189867505</v>
      </c>
      <c r="W502" s="7" t="s">
        <v>1805</v>
      </c>
      <c r="X502" s="7" t="s">
        <v>577</v>
      </c>
      <c r="Y502" s="8">
        <v>5.7548069826300001E-2</v>
      </c>
      <c r="Z502" s="8">
        <v>9.0642410501200008E-3</v>
      </c>
      <c r="AA502" s="8">
        <v>0.10166198433900001</v>
      </c>
      <c r="AB502" s="8">
        <v>5.5083332324799998E-2</v>
      </c>
      <c r="AC502" s="8">
        <v>7.9936731608600004E-3</v>
      </c>
      <c r="AD502" s="8">
        <v>5.2307861431699999E-2</v>
      </c>
      <c r="AE502" s="8">
        <v>5.2091050386499999E-2</v>
      </c>
      <c r="AF502" s="8">
        <v>7.6023470159300001E-3</v>
      </c>
      <c r="AG502" s="8">
        <v>5.9293353099899998E-2</v>
      </c>
      <c r="AH502" s="8">
        <v>3.9334015574999999E-2</v>
      </c>
      <c r="AI502" s="8">
        <v>6.4841547316800002E-3</v>
      </c>
      <c r="AJ502" s="8">
        <v>9.2489108819099997E-2</v>
      </c>
      <c r="AK502" s="8">
        <v>0.73058496696099995</v>
      </c>
      <c r="AL502" s="8">
        <v>8.4083011355099994E-6</v>
      </c>
      <c r="AM502" s="8">
        <v>0.36578515315499999</v>
      </c>
      <c r="AN502" s="8">
        <v>1.16827429522</v>
      </c>
      <c r="AO502" s="8">
        <v>1.1153848669199999</v>
      </c>
      <c r="AP502" s="8">
        <v>1.1189867505</v>
      </c>
      <c r="AS502" s="7">
        <v>441120</v>
      </c>
      <c r="AT502" s="7" t="s">
        <v>577</v>
      </c>
      <c r="AU502" s="8">
        <v>9.5803609472033868E-2</v>
      </c>
      <c r="AV502" s="8">
        <v>2.5119029611556942E-2</v>
      </c>
      <c r="AW502" s="8">
        <v>0.27453337989243548</v>
      </c>
      <c r="AX502" s="8">
        <v>0.11199770424560163</v>
      </c>
      <c r="AY502" s="8">
        <v>2.8048700685145797E-2</v>
      </c>
      <c r="AZ502" s="8">
        <v>0.22002488911599835</v>
      </c>
      <c r="BA502" s="8">
        <v>9.041651639383548E-2</v>
      </c>
      <c r="BB502" s="8">
        <v>2.316276789926678E-2</v>
      </c>
      <c r="BC502" s="8">
        <v>0.23463832653796285</v>
      </c>
      <c r="BD502" s="8">
        <v>6.9137008207240308E-2</v>
      </c>
      <c r="BE502" s="8">
        <v>1.8743840814964847E-2</v>
      </c>
      <c r="BF502" s="8">
        <v>0.21651766358478711</v>
      </c>
      <c r="BG502" s="8">
        <v>0.73058496696099939</v>
      </c>
      <c r="BH502" s="8">
        <v>6.2047345535283855E-6</v>
      </c>
      <c r="BI502" s="8">
        <v>0.36578515315499976</v>
      </c>
      <c r="BJ502" s="8">
        <v>1.3954560189758067</v>
      </c>
      <c r="BK502" s="8">
        <v>1.3600712940467743</v>
      </c>
      <c r="BL502" s="8">
        <v>1.3482176108314516</v>
      </c>
    </row>
    <row r="503" spans="1:64" x14ac:dyDescent="0.3">
      <c r="A503" s="7">
        <v>441210</v>
      </c>
      <c r="B503" s="7" t="s">
        <v>578</v>
      </c>
      <c r="C503" s="8">
        <f t="shared" si="126"/>
        <v>5.7701182478800003E-2</v>
      </c>
      <c r="D503" s="8">
        <f t="shared" si="127"/>
        <v>9.0873218591800003E-3</v>
      </c>
      <c r="E503" s="8">
        <f t="shared" si="128"/>
        <v>0.100112942892</v>
      </c>
      <c r="F503" s="8">
        <f t="shared" si="129"/>
        <v>5.8251657144399997E-2</v>
      </c>
      <c r="G503" s="8">
        <f t="shared" si="130"/>
        <v>8.5122417539100007E-3</v>
      </c>
      <c r="H503" s="8">
        <f t="shared" si="131"/>
        <v>5.37149898544E-2</v>
      </c>
      <c r="I503" s="8">
        <f t="shared" si="132"/>
        <v>5.2443756749499998E-2</v>
      </c>
      <c r="J503" s="8">
        <f t="shared" si="133"/>
        <v>7.6642826009200001E-3</v>
      </c>
      <c r="K503" s="8">
        <f t="shared" si="134"/>
        <v>5.8293914639900003E-2</v>
      </c>
      <c r="L503" s="8">
        <f t="shared" si="135"/>
        <v>4.0175149320399998E-2</v>
      </c>
      <c r="M503" s="8">
        <f t="shared" si="136"/>
        <v>6.6065312452999996E-3</v>
      </c>
      <c r="N503" s="8">
        <f t="shared" si="137"/>
        <v>9.2719967789300001E-2</v>
      </c>
      <c r="O503" s="8">
        <f t="shared" si="138"/>
        <v>0.718434335466</v>
      </c>
      <c r="P503" s="8">
        <f t="shared" si="139"/>
        <v>7.9070641684100001E-6</v>
      </c>
      <c r="Q503" s="8">
        <f t="shared" si="140"/>
        <v>0.36349529931899999</v>
      </c>
      <c r="R503" s="8">
        <f t="shared" si="141"/>
        <v>1.1669014472300001</v>
      </c>
      <c r="S503" s="8">
        <f t="shared" si="142"/>
        <v>1.1204788887499999</v>
      </c>
      <c r="T503" s="8">
        <f t="shared" si="143"/>
        <v>1.1184019539900001</v>
      </c>
      <c r="W503" s="7" t="s">
        <v>1806</v>
      </c>
      <c r="X503" s="7" t="s">
        <v>578</v>
      </c>
      <c r="Y503" s="8">
        <v>5.7701182478800003E-2</v>
      </c>
      <c r="Z503" s="8">
        <v>9.0873218591800003E-3</v>
      </c>
      <c r="AA503" s="8">
        <v>0.100112942892</v>
      </c>
      <c r="AB503" s="8">
        <v>5.8251657144399997E-2</v>
      </c>
      <c r="AC503" s="8">
        <v>8.5122417539100007E-3</v>
      </c>
      <c r="AD503" s="8">
        <v>5.37149898544E-2</v>
      </c>
      <c r="AE503" s="8">
        <v>5.2443756749499998E-2</v>
      </c>
      <c r="AF503" s="8">
        <v>7.6642826009200001E-3</v>
      </c>
      <c r="AG503" s="8">
        <v>5.8293914639900003E-2</v>
      </c>
      <c r="AH503" s="8">
        <v>4.0175149320399998E-2</v>
      </c>
      <c r="AI503" s="8">
        <v>6.6065312452999996E-3</v>
      </c>
      <c r="AJ503" s="8">
        <v>9.2719967789300001E-2</v>
      </c>
      <c r="AK503" s="8">
        <v>0.718434335466</v>
      </c>
      <c r="AL503" s="8">
        <v>7.9070641684100001E-6</v>
      </c>
      <c r="AM503" s="8">
        <v>0.36349529931899999</v>
      </c>
      <c r="AN503" s="8">
        <v>1.1669014472300001</v>
      </c>
      <c r="AO503" s="8">
        <v>1.1204788887499999</v>
      </c>
      <c r="AP503" s="8">
        <v>1.1184019539900001</v>
      </c>
      <c r="AS503" s="7">
        <v>441210</v>
      </c>
      <c r="AT503" s="7" t="s">
        <v>578</v>
      </c>
      <c r="AU503" s="8">
        <v>7.371828745620157E-2</v>
      </c>
      <c r="AV503" s="8">
        <v>1.9905078181350483E-2</v>
      </c>
      <c r="AW503" s="8">
        <v>0.21172381183354838</v>
      </c>
      <c r="AX503" s="8">
        <v>8.9749866977569384E-2</v>
      </c>
      <c r="AY503" s="8">
        <v>2.3436829210340165E-2</v>
      </c>
      <c r="AZ503" s="8">
        <v>0.18424393918783549</v>
      </c>
      <c r="BA503" s="8">
        <v>7.0172262029401591E-2</v>
      </c>
      <c r="BB503" s="8">
        <v>1.852521003158129E-2</v>
      </c>
      <c r="BC503" s="8">
        <v>0.18453408907680324</v>
      </c>
      <c r="BD503" s="8">
        <v>5.4400616016477422E-2</v>
      </c>
      <c r="BE503" s="8">
        <v>1.5144529571742256E-2</v>
      </c>
      <c r="BF503" s="8">
        <v>0.16967124683455487</v>
      </c>
      <c r="BG503" s="8">
        <v>0.53303192631348384</v>
      </c>
      <c r="BH503" s="8">
        <v>5.0768993300235496E-6</v>
      </c>
      <c r="BI503" s="8">
        <v>0.26969006078506458</v>
      </c>
      <c r="BJ503" s="8">
        <v>1.3053471774714518</v>
      </c>
      <c r="BK503" s="8">
        <v>1.039366119246613</v>
      </c>
      <c r="BL503" s="8">
        <v>1.0151670450087094</v>
      </c>
    </row>
    <row r="504" spans="1:64" x14ac:dyDescent="0.3">
      <c r="A504" s="7">
        <v>441222</v>
      </c>
      <c r="B504" s="7" t="s">
        <v>579</v>
      </c>
      <c r="C504" s="8">
        <f t="shared" si="126"/>
        <v>5.7854198938900002E-2</v>
      </c>
      <c r="D504" s="8">
        <f t="shared" si="127"/>
        <v>9.0966243719999996E-3</v>
      </c>
      <c r="E504" s="8">
        <f t="shared" si="128"/>
        <v>0.104241960755</v>
      </c>
      <c r="F504" s="8">
        <f t="shared" si="129"/>
        <v>6.9791840419300005E-2</v>
      </c>
      <c r="G504" s="8">
        <f t="shared" si="130"/>
        <v>1.0232056405E-2</v>
      </c>
      <c r="H504" s="8">
        <f t="shared" si="131"/>
        <v>6.9745269565500007E-2</v>
      </c>
      <c r="I504" s="8">
        <f t="shared" si="132"/>
        <v>5.2002446880199997E-2</v>
      </c>
      <c r="J504" s="8">
        <f t="shared" si="133"/>
        <v>7.6193980719199998E-3</v>
      </c>
      <c r="K504" s="8">
        <f t="shared" si="134"/>
        <v>6.0958406387299997E-2</v>
      </c>
      <c r="L504" s="8">
        <f t="shared" si="135"/>
        <v>4.0717756741799997E-2</v>
      </c>
      <c r="M504" s="8">
        <f t="shared" si="136"/>
        <v>6.6845817442399997E-3</v>
      </c>
      <c r="N504" s="8">
        <f t="shared" si="137"/>
        <v>9.73184997813E-2</v>
      </c>
      <c r="O504" s="8">
        <f t="shared" si="138"/>
        <v>0.71204725634800003</v>
      </c>
      <c r="P504" s="8">
        <f t="shared" si="139"/>
        <v>6.5949831718699998E-6</v>
      </c>
      <c r="Q504" s="8">
        <f t="shared" si="140"/>
        <v>0.36663190896199999</v>
      </c>
      <c r="R504" s="8">
        <f t="shared" si="141"/>
        <v>1.17119278407</v>
      </c>
      <c r="S504" s="8">
        <f t="shared" si="142"/>
        <v>1.14976916639</v>
      </c>
      <c r="T504" s="8">
        <f t="shared" si="143"/>
        <v>1.1205802513400001</v>
      </c>
      <c r="W504" s="7" t="s">
        <v>1807</v>
      </c>
      <c r="X504" s="7" t="s">
        <v>579</v>
      </c>
      <c r="Y504" s="8">
        <v>5.7854198938900002E-2</v>
      </c>
      <c r="Z504" s="8">
        <v>9.0966243719999996E-3</v>
      </c>
      <c r="AA504" s="8">
        <v>0.104241960755</v>
      </c>
      <c r="AB504" s="8">
        <v>6.9791840419300005E-2</v>
      </c>
      <c r="AC504" s="8">
        <v>1.0232056405E-2</v>
      </c>
      <c r="AD504" s="8">
        <v>6.9745269565500007E-2</v>
      </c>
      <c r="AE504" s="8">
        <v>5.2002446880199997E-2</v>
      </c>
      <c r="AF504" s="8">
        <v>7.6193980719199998E-3</v>
      </c>
      <c r="AG504" s="8">
        <v>6.0958406387299997E-2</v>
      </c>
      <c r="AH504" s="8">
        <v>4.0717756741799997E-2</v>
      </c>
      <c r="AI504" s="8">
        <v>6.6845817442399997E-3</v>
      </c>
      <c r="AJ504" s="8">
        <v>9.73184997813E-2</v>
      </c>
      <c r="AK504" s="8">
        <v>0.71204725634800003</v>
      </c>
      <c r="AL504" s="8">
        <v>6.5949831718699998E-6</v>
      </c>
      <c r="AM504" s="8">
        <v>0.36663190896199999</v>
      </c>
      <c r="AN504" s="8">
        <v>1.17119278407</v>
      </c>
      <c r="AO504" s="8">
        <v>1.14976916639</v>
      </c>
      <c r="AP504" s="8">
        <v>1.1205802513400001</v>
      </c>
      <c r="AS504" s="7">
        <v>441222</v>
      </c>
      <c r="AT504" s="7" t="s">
        <v>579</v>
      </c>
      <c r="AU504" s="8">
        <v>7.9211214491222565E-2</v>
      </c>
      <c r="AV504" s="8">
        <v>2.1543513699390331E-2</v>
      </c>
      <c r="AW504" s="8">
        <v>0.23171312080030648</v>
      </c>
      <c r="AX504" s="8">
        <v>7.9845687310269337E-2</v>
      </c>
      <c r="AY504" s="8">
        <v>2.0823614151293066E-2</v>
      </c>
      <c r="AZ504" s="8">
        <v>0.16607294215205484</v>
      </c>
      <c r="BA504" s="8">
        <v>7.4684478132904838E-2</v>
      </c>
      <c r="BB504" s="8">
        <v>1.9922841879635642E-2</v>
      </c>
      <c r="BC504" s="8">
        <v>0.1998005619416581</v>
      </c>
      <c r="BD504" s="8">
        <v>5.9085402152116134E-2</v>
      </c>
      <c r="BE504" s="8">
        <v>1.6551935372768223E-2</v>
      </c>
      <c r="BF504" s="8">
        <v>0.18810602118758066</v>
      </c>
      <c r="BG504" s="8">
        <v>0.56274702517825836</v>
      </c>
      <c r="BH504" s="8">
        <v>6.4744825543470976E-6</v>
      </c>
      <c r="BI504" s="8">
        <v>0.28975747643770983</v>
      </c>
      <c r="BJ504" s="8">
        <v>1.3324678489901611</v>
      </c>
      <c r="BK504" s="8">
        <v>1.0570648242588712</v>
      </c>
      <c r="BL504" s="8">
        <v>1.0847304625995164</v>
      </c>
    </row>
    <row r="505" spans="1:64" x14ac:dyDescent="0.3">
      <c r="A505" s="7">
        <v>441227</v>
      </c>
      <c r="B505" s="7" t="s">
        <v>580</v>
      </c>
      <c r="C505" s="8">
        <f t="shared" si="126"/>
        <v>5.7590800067799999E-2</v>
      </c>
      <c r="D505" s="8">
        <f t="shared" si="127"/>
        <v>9.0909152691700003E-3</v>
      </c>
      <c r="E505" s="8">
        <f t="shared" si="128"/>
        <v>0.104137196833</v>
      </c>
      <c r="F505" s="8">
        <f t="shared" si="129"/>
        <v>5.8377901211199998E-2</v>
      </c>
      <c r="G505" s="8">
        <f t="shared" si="130"/>
        <v>8.5281525978100001E-3</v>
      </c>
      <c r="H505" s="8">
        <f t="shared" si="131"/>
        <v>5.8391151202299998E-2</v>
      </c>
      <c r="I505" s="8">
        <f t="shared" si="132"/>
        <v>5.2218086890900003E-2</v>
      </c>
      <c r="J505" s="8">
        <f t="shared" si="133"/>
        <v>7.6428047977799996E-3</v>
      </c>
      <c r="K505" s="8">
        <f t="shared" si="134"/>
        <v>6.16312936861E-2</v>
      </c>
      <c r="L505" s="8">
        <f t="shared" si="135"/>
        <v>3.9729933734200001E-2</v>
      </c>
      <c r="M505" s="8">
        <f t="shared" si="136"/>
        <v>6.55715987111E-3</v>
      </c>
      <c r="N505" s="8">
        <f t="shared" si="137"/>
        <v>9.5388369038599999E-2</v>
      </c>
      <c r="O505" s="8">
        <f t="shared" si="138"/>
        <v>0.72401379218299999</v>
      </c>
      <c r="P505" s="8">
        <f t="shared" si="139"/>
        <v>7.8910215543299993E-6</v>
      </c>
      <c r="Q505" s="8">
        <f t="shared" si="140"/>
        <v>0.36460533483500002</v>
      </c>
      <c r="R505" s="8">
        <f t="shared" si="141"/>
        <v>1.1708189121699999</v>
      </c>
      <c r="S505" s="8">
        <f t="shared" si="142"/>
        <v>1.1252972050100001</v>
      </c>
      <c r="T505" s="8">
        <f t="shared" si="143"/>
        <v>1.1214921853699999</v>
      </c>
      <c r="W505" s="7" t="s">
        <v>1808</v>
      </c>
      <c r="X505" s="7" t="s">
        <v>580</v>
      </c>
      <c r="Y505" s="8">
        <v>5.7590800067799999E-2</v>
      </c>
      <c r="Z505" s="8">
        <v>9.0909152691700003E-3</v>
      </c>
      <c r="AA505" s="8">
        <v>0.104137196833</v>
      </c>
      <c r="AB505" s="8">
        <v>5.8377901211199998E-2</v>
      </c>
      <c r="AC505" s="8">
        <v>8.5281525978100001E-3</v>
      </c>
      <c r="AD505" s="8">
        <v>5.8391151202299998E-2</v>
      </c>
      <c r="AE505" s="8">
        <v>5.2218086890900003E-2</v>
      </c>
      <c r="AF505" s="8">
        <v>7.6428047977799996E-3</v>
      </c>
      <c r="AG505" s="8">
        <v>6.16312936861E-2</v>
      </c>
      <c r="AH505" s="8">
        <v>3.9729933734200001E-2</v>
      </c>
      <c r="AI505" s="8">
        <v>6.55715987111E-3</v>
      </c>
      <c r="AJ505" s="8">
        <v>9.5388369038599999E-2</v>
      </c>
      <c r="AK505" s="8">
        <v>0.72401379218299999</v>
      </c>
      <c r="AL505" s="8">
        <v>7.8910215543299993E-6</v>
      </c>
      <c r="AM505" s="8">
        <v>0.36460533483500002</v>
      </c>
      <c r="AN505" s="8">
        <v>1.1708189121699999</v>
      </c>
      <c r="AO505" s="8">
        <v>1.1252972050100001</v>
      </c>
      <c r="AP505" s="8">
        <v>1.1214921853699999</v>
      </c>
      <c r="AS505" s="7">
        <v>441227</v>
      </c>
      <c r="AT505" s="7" t="s">
        <v>580</v>
      </c>
      <c r="AU505" s="8">
        <v>9.1693650680016101E-2</v>
      </c>
      <c r="AV505" s="8">
        <v>2.4446287665751288E-2</v>
      </c>
      <c r="AW505" s="8">
        <v>0.26851747110493557</v>
      </c>
      <c r="AX505" s="8">
        <v>8.8210141119275789E-2</v>
      </c>
      <c r="AY505" s="8">
        <v>2.2086999997433389E-2</v>
      </c>
      <c r="AZ505" s="8">
        <v>0.17819547841337102</v>
      </c>
      <c r="BA505" s="8">
        <v>8.6735672842641942E-2</v>
      </c>
      <c r="BB505" s="8">
        <v>2.2648945308370163E-2</v>
      </c>
      <c r="BC505" s="8">
        <v>0.23140007110706456</v>
      </c>
      <c r="BD505" s="8">
        <v>6.6828583808530642E-2</v>
      </c>
      <c r="BE505" s="8">
        <v>1.8408930555704358E-2</v>
      </c>
      <c r="BF505" s="8">
        <v>0.2138799934055097</v>
      </c>
      <c r="BG505" s="8">
        <v>0.67730322494538764</v>
      </c>
      <c r="BH505" s="8">
        <v>7.4143953094733876E-6</v>
      </c>
      <c r="BI505" s="8">
        <v>0.34108241000693573</v>
      </c>
      <c r="BJ505" s="8">
        <v>1.384657409451129</v>
      </c>
      <c r="BK505" s="8">
        <v>1.223976490498387</v>
      </c>
      <c r="BL505" s="8">
        <v>1.2762685602256456</v>
      </c>
    </row>
    <row r="506" spans="1:64" x14ac:dyDescent="0.3">
      <c r="A506" s="7">
        <v>441330</v>
      </c>
      <c r="B506" s="7" t="s">
        <v>1217</v>
      </c>
      <c r="C506" s="8">
        <f t="shared" si="126"/>
        <v>5.7545161525900002E-2</v>
      </c>
      <c r="D506" s="8">
        <f t="shared" si="127"/>
        <v>9.0694308661899998E-3</v>
      </c>
      <c r="E506" s="8">
        <f t="shared" si="128"/>
        <v>0.101475196207</v>
      </c>
      <c r="F506" s="8">
        <f t="shared" si="129"/>
        <v>4.3428417717300001E-2</v>
      </c>
      <c r="G506" s="8">
        <f t="shared" si="130"/>
        <v>6.3030349843499998E-3</v>
      </c>
      <c r="H506" s="8">
        <f t="shared" si="131"/>
        <v>4.1028343781600002E-2</v>
      </c>
      <c r="I506" s="8">
        <f t="shared" si="132"/>
        <v>5.2017514187199999E-2</v>
      </c>
      <c r="J506" s="8">
        <f t="shared" si="133"/>
        <v>7.5943535593000003E-3</v>
      </c>
      <c r="K506" s="8">
        <f t="shared" si="134"/>
        <v>5.89418811417E-2</v>
      </c>
      <c r="L506" s="8">
        <f t="shared" si="135"/>
        <v>3.9291769743700002E-2</v>
      </c>
      <c r="M506" s="8">
        <f t="shared" si="136"/>
        <v>6.4820800116700003E-3</v>
      </c>
      <c r="N506" s="8">
        <f t="shared" si="137"/>
        <v>9.2310029561100002E-2</v>
      </c>
      <c r="O506" s="8">
        <f t="shared" si="138"/>
        <v>0.73118057538600001</v>
      </c>
      <c r="P506" s="8">
        <f t="shared" si="139"/>
        <v>1.0667231664E-5</v>
      </c>
      <c r="Q506" s="8">
        <f t="shared" si="140"/>
        <v>0.36634821982600002</v>
      </c>
      <c r="R506" s="8">
        <f t="shared" si="141"/>
        <v>1.1680897885999999</v>
      </c>
      <c r="S506" s="8">
        <f t="shared" si="142"/>
        <v>1.09075979648</v>
      </c>
      <c r="T506" s="8">
        <f t="shared" si="143"/>
        <v>1.1185537488899999</v>
      </c>
      <c r="W506" s="7" t="s">
        <v>1809</v>
      </c>
      <c r="X506" s="7" t="s">
        <v>1217</v>
      </c>
      <c r="Y506" s="8">
        <v>5.7545161525900002E-2</v>
      </c>
      <c r="Z506" s="8">
        <v>9.0694308661899998E-3</v>
      </c>
      <c r="AA506" s="8">
        <v>0.101475196207</v>
      </c>
      <c r="AB506" s="8">
        <v>4.3428417717300001E-2</v>
      </c>
      <c r="AC506" s="8">
        <v>6.3030349843499998E-3</v>
      </c>
      <c r="AD506" s="8">
        <v>4.1028343781600002E-2</v>
      </c>
      <c r="AE506" s="8">
        <v>5.2017514187199999E-2</v>
      </c>
      <c r="AF506" s="8">
        <v>7.5943535593000003E-3</v>
      </c>
      <c r="AG506" s="8">
        <v>5.89418811417E-2</v>
      </c>
      <c r="AH506" s="8">
        <v>3.9291769743700002E-2</v>
      </c>
      <c r="AI506" s="8">
        <v>6.4820800116700003E-3</v>
      </c>
      <c r="AJ506" s="8">
        <v>9.2310029561100002E-2</v>
      </c>
      <c r="AK506" s="8">
        <v>0.73118057538600001</v>
      </c>
      <c r="AL506" s="8">
        <v>1.0667231664E-5</v>
      </c>
      <c r="AM506" s="8">
        <v>0.36634821982600002</v>
      </c>
      <c r="AN506" s="8">
        <v>1.1680897885999999</v>
      </c>
      <c r="AO506" s="8">
        <v>1.09075979648</v>
      </c>
      <c r="AP506" s="8">
        <v>1.1185537488899999</v>
      </c>
      <c r="AS506" s="7">
        <v>441330</v>
      </c>
      <c r="AT506" s="7" t="s">
        <v>1217</v>
      </c>
      <c r="AU506" s="8">
        <v>9.5779483371140325E-2</v>
      </c>
      <c r="AV506" s="8">
        <v>2.5117808502147582E-2</v>
      </c>
      <c r="AW506" s="8">
        <v>0.27533602891408071</v>
      </c>
      <c r="AX506" s="8">
        <v>6.1680347787432269E-2</v>
      </c>
      <c r="AY506" s="8">
        <v>1.5567406787291941E-2</v>
      </c>
      <c r="AZ506" s="8">
        <v>0.12165258971819841</v>
      </c>
      <c r="BA506" s="8">
        <v>9.0261242327095176E-2</v>
      </c>
      <c r="BB506" s="8">
        <v>2.3126596723621766E-2</v>
      </c>
      <c r="BC506" s="8">
        <v>0.23496433283868062</v>
      </c>
      <c r="BD506" s="8">
        <v>6.9057178009917744E-2</v>
      </c>
      <c r="BE506" s="8">
        <v>1.8727733484568711E-2</v>
      </c>
      <c r="BF506" s="8">
        <v>0.21710292139014686</v>
      </c>
      <c r="BG506" s="8">
        <v>0.73118057538599912</v>
      </c>
      <c r="BH506" s="8">
        <v>1.1486144666332419E-5</v>
      </c>
      <c r="BI506" s="8">
        <v>0.36634821982600024</v>
      </c>
      <c r="BJ506" s="8">
        <v>1.3962333207874191</v>
      </c>
      <c r="BK506" s="8">
        <v>1.1989003442929036</v>
      </c>
      <c r="BL506" s="8">
        <v>1.3483521718891938</v>
      </c>
    </row>
    <row r="507" spans="1:64" x14ac:dyDescent="0.3">
      <c r="A507" s="7">
        <v>441340</v>
      </c>
      <c r="B507" s="7" t="s">
        <v>581</v>
      </c>
      <c r="C507" s="8">
        <f t="shared" si="126"/>
        <v>5.7535007135400003E-2</v>
      </c>
      <c r="D507" s="8">
        <f t="shared" si="127"/>
        <v>9.0660684382899998E-3</v>
      </c>
      <c r="E507" s="8">
        <f t="shared" si="128"/>
        <v>9.9931134186799997E-2</v>
      </c>
      <c r="F507" s="8">
        <f t="shared" si="129"/>
        <v>3.9554522517900002E-2</v>
      </c>
      <c r="G507" s="8">
        <f t="shared" si="130"/>
        <v>5.7391241922999997E-3</v>
      </c>
      <c r="H507" s="8">
        <f t="shared" si="131"/>
        <v>3.6133099858500002E-2</v>
      </c>
      <c r="I507" s="8">
        <f t="shared" si="132"/>
        <v>5.2097821512799999E-2</v>
      </c>
      <c r="J507" s="8">
        <f t="shared" si="133"/>
        <v>7.6060088574599997E-3</v>
      </c>
      <c r="K507" s="8">
        <f t="shared" si="134"/>
        <v>5.7675899678799998E-2</v>
      </c>
      <c r="L507" s="8">
        <f t="shared" si="135"/>
        <v>3.9384190621700003E-2</v>
      </c>
      <c r="M507" s="8">
        <f t="shared" si="136"/>
        <v>6.4927667321400002E-3</v>
      </c>
      <c r="N507" s="8">
        <f t="shared" si="137"/>
        <v>9.1213905604100004E-2</v>
      </c>
      <c r="O507" s="8">
        <f t="shared" si="138"/>
        <v>0.72971786877099998</v>
      </c>
      <c r="P507" s="8">
        <f t="shared" si="139"/>
        <v>1.17105512554E-5</v>
      </c>
      <c r="Q507" s="8">
        <f t="shared" si="140"/>
        <v>0.365650155644</v>
      </c>
      <c r="R507" s="8">
        <f t="shared" si="141"/>
        <v>1.1665322097599999</v>
      </c>
      <c r="S507" s="8">
        <f t="shared" si="142"/>
        <v>1.08142674657</v>
      </c>
      <c r="T507" s="8">
        <f t="shared" si="143"/>
        <v>1.1173797300499999</v>
      </c>
      <c r="W507" s="7" t="s">
        <v>1810</v>
      </c>
      <c r="X507" s="7" t="s">
        <v>581</v>
      </c>
      <c r="Y507" s="8">
        <v>5.7535007135400003E-2</v>
      </c>
      <c r="Z507" s="8">
        <v>9.0660684382899998E-3</v>
      </c>
      <c r="AA507" s="8">
        <v>9.9931134186799997E-2</v>
      </c>
      <c r="AB507" s="8">
        <v>3.9554522517900002E-2</v>
      </c>
      <c r="AC507" s="8">
        <v>5.7391241922999997E-3</v>
      </c>
      <c r="AD507" s="8">
        <v>3.6133099858500002E-2</v>
      </c>
      <c r="AE507" s="8">
        <v>5.2097821512799999E-2</v>
      </c>
      <c r="AF507" s="8">
        <v>7.6060088574599997E-3</v>
      </c>
      <c r="AG507" s="8">
        <v>5.7675899678799998E-2</v>
      </c>
      <c r="AH507" s="8">
        <v>3.9384190621700003E-2</v>
      </c>
      <c r="AI507" s="8">
        <v>6.4927667321400002E-3</v>
      </c>
      <c r="AJ507" s="8">
        <v>9.1213905604100004E-2</v>
      </c>
      <c r="AK507" s="8">
        <v>0.72971786877099998</v>
      </c>
      <c r="AL507" s="8">
        <v>1.17105512554E-5</v>
      </c>
      <c r="AM507" s="8">
        <v>0.365650155644</v>
      </c>
      <c r="AN507" s="8">
        <v>1.1665322097599999</v>
      </c>
      <c r="AO507" s="8">
        <v>1.08142674657</v>
      </c>
      <c r="AP507" s="8">
        <v>1.1173797300499999</v>
      </c>
      <c r="AS507" s="7">
        <v>441340</v>
      </c>
      <c r="AT507" s="7" t="s">
        <v>581</v>
      </c>
      <c r="AU507" s="8">
        <v>9.4842546759264498E-2</v>
      </c>
      <c r="AV507" s="8">
        <v>2.4957806499390969E-2</v>
      </c>
      <c r="AW507" s="8">
        <v>0.27207301894675479</v>
      </c>
      <c r="AX507" s="8">
        <v>8.1373757631969357E-2</v>
      </c>
      <c r="AY507" s="8">
        <v>2.0563721838575477E-2</v>
      </c>
      <c r="AZ507" s="8">
        <v>0.1628301795811597</v>
      </c>
      <c r="BA507" s="8">
        <v>8.9593995365054843E-2</v>
      </c>
      <c r="BB507" s="8">
        <v>2.3029394737118871E-2</v>
      </c>
      <c r="BC507" s="8">
        <v>0.23349878760927414</v>
      </c>
      <c r="BD507" s="8">
        <v>6.8590629888830634E-2</v>
      </c>
      <c r="BE507" s="8">
        <v>1.8649898840891129E-2</v>
      </c>
      <c r="BF507" s="8">
        <v>0.21499506085850487</v>
      </c>
      <c r="BG507" s="8">
        <v>0.71794822572630612</v>
      </c>
      <c r="BH507" s="8">
        <v>9.1700872589027421E-6</v>
      </c>
      <c r="BI507" s="8">
        <v>0.35975257248845183</v>
      </c>
      <c r="BJ507" s="8">
        <v>1.3918733722051613</v>
      </c>
      <c r="BK507" s="8">
        <v>1.2486386267932259</v>
      </c>
      <c r="BL507" s="8">
        <v>1.3299931454532257</v>
      </c>
    </row>
    <row r="508" spans="1:64" x14ac:dyDescent="0.3">
      <c r="A508" s="7">
        <v>444110</v>
      </c>
      <c r="B508" s="7" t="s">
        <v>583</v>
      </c>
      <c r="C508" s="8">
        <f t="shared" si="126"/>
        <v>8.8953587518499994E-2</v>
      </c>
      <c r="D508" s="8">
        <f t="shared" si="127"/>
        <v>1.1900586512100001E-2</v>
      </c>
      <c r="E508" s="8">
        <f t="shared" si="128"/>
        <v>0.10624262081999999</v>
      </c>
      <c r="F508" s="8">
        <f t="shared" si="129"/>
        <v>0.14064630075099999</v>
      </c>
      <c r="G508" s="8">
        <f t="shared" si="130"/>
        <v>1.8555884116199999E-2</v>
      </c>
      <c r="H508" s="8">
        <f t="shared" si="131"/>
        <v>7.6451615376799995E-2</v>
      </c>
      <c r="I508" s="8">
        <f t="shared" si="132"/>
        <v>0.10624872634099999</v>
      </c>
      <c r="J508" s="8">
        <f t="shared" si="133"/>
        <v>1.4209353264700001E-2</v>
      </c>
      <c r="K508" s="8">
        <f t="shared" si="134"/>
        <v>7.2369938508200005E-2</v>
      </c>
      <c r="L508" s="8">
        <f t="shared" si="135"/>
        <v>7.4073795856400004E-2</v>
      </c>
      <c r="M508" s="8">
        <f t="shared" si="136"/>
        <v>9.9365967407500002E-3</v>
      </c>
      <c r="N508" s="8">
        <f t="shared" si="137"/>
        <v>0.11397570483400001</v>
      </c>
      <c r="O508" s="8">
        <f t="shared" si="138"/>
        <v>0.64862160748499997</v>
      </c>
      <c r="P508" s="8">
        <f t="shared" si="139"/>
        <v>4.9476434184300001E-6</v>
      </c>
      <c r="Q508" s="8">
        <f t="shared" si="140"/>
        <v>0.26273091811999999</v>
      </c>
      <c r="R508" s="8">
        <f t="shared" si="141"/>
        <v>1.20709679485</v>
      </c>
      <c r="S508" s="8">
        <f t="shared" si="142"/>
        <v>1.2356538002399999</v>
      </c>
      <c r="T508" s="8">
        <f t="shared" si="143"/>
        <v>1.1928280181099999</v>
      </c>
      <c r="W508" s="7" t="s">
        <v>1811</v>
      </c>
      <c r="X508" s="7" t="s">
        <v>583</v>
      </c>
      <c r="Y508" s="8">
        <v>8.8953587518499994E-2</v>
      </c>
      <c r="Z508" s="8">
        <v>1.1900586512100001E-2</v>
      </c>
      <c r="AA508" s="8">
        <v>0.10624262081999999</v>
      </c>
      <c r="AB508" s="8">
        <v>0.14064630075099999</v>
      </c>
      <c r="AC508" s="8">
        <v>1.8555884116199999E-2</v>
      </c>
      <c r="AD508" s="8">
        <v>7.6451615376799995E-2</v>
      </c>
      <c r="AE508" s="8">
        <v>0.10624872634099999</v>
      </c>
      <c r="AF508" s="8">
        <v>1.4209353264700001E-2</v>
      </c>
      <c r="AG508" s="8">
        <v>7.2369938508200005E-2</v>
      </c>
      <c r="AH508" s="8">
        <v>7.4073795856400004E-2</v>
      </c>
      <c r="AI508" s="8">
        <v>9.9365967407500002E-3</v>
      </c>
      <c r="AJ508" s="8">
        <v>0.11397570483400001</v>
      </c>
      <c r="AK508" s="8">
        <v>0.64862160748499997</v>
      </c>
      <c r="AL508" s="8">
        <v>4.9476434184300001E-6</v>
      </c>
      <c r="AM508" s="8">
        <v>0.26273091811999999</v>
      </c>
      <c r="AN508" s="8">
        <v>1.20709679485</v>
      </c>
      <c r="AO508" s="8">
        <v>1.2356538002399999</v>
      </c>
      <c r="AP508" s="8">
        <v>1.1928280181099999</v>
      </c>
      <c r="AS508" s="7">
        <v>444110</v>
      </c>
      <c r="AT508" s="7" t="s">
        <v>583</v>
      </c>
      <c r="AU508" s="8">
        <v>0.13934806369507258</v>
      </c>
      <c r="AV508" s="8">
        <v>3.3279971950999999E-2</v>
      </c>
      <c r="AW508" s="8">
        <v>0.26821011483059681</v>
      </c>
      <c r="AX508" s="8">
        <v>0.16889000578276292</v>
      </c>
      <c r="AY508" s="8">
        <v>3.7048584924608052E-2</v>
      </c>
      <c r="AZ508" s="8">
        <v>0.19880466083051943</v>
      </c>
      <c r="BA508" s="8">
        <v>0.17990816550383223</v>
      </c>
      <c r="BB508" s="8">
        <v>4.3029015814320962E-2</v>
      </c>
      <c r="BC508" s="8">
        <v>0.29771093492190964</v>
      </c>
      <c r="BD508" s="8">
        <v>0.11762461980503063</v>
      </c>
      <c r="BE508" s="8">
        <v>2.8295698296067907E-2</v>
      </c>
      <c r="BF508" s="8">
        <v>0.24617565647529027</v>
      </c>
      <c r="BG508" s="8">
        <v>0.64862160748499997</v>
      </c>
      <c r="BH508" s="8">
        <v>6.0920737402627417E-6</v>
      </c>
      <c r="BI508" s="8">
        <v>0.26273091812000038</v>
      </c>
      <c r="BJ508" s="8">
        <v>1.4408381504770971</v>
      </c>
      <c r="BK508" s="8">
        <v>1.4047432515374194</v>
      </c>
      <c r="BL508" s="8">
        <v>1.5206481162401617</v>
      </c>
    </row>
    <row r="509" spans="1:64" x14ac:dyDescent="0.3">
      <c r="A509" s="7">
        <v>444120</v>
      </c>
      <c r="B509" s="7" t="s">
        <v>584</v>
      </c>
      <c r="C509" s="8">
        <f t="shared" si="126"/>
        <v>0.12730676231187099</v>
      </c>
      <c r="D509" s="8">
        <f t="shared" si="127"/>
        <v>3.1102836071058054E-2</v>
      </c>
      <c r="E509" s="8">
        <f t="shared" si="128"/>
        <v>0.24225991172096778</v>
      </c>
      <c r="F509" s="8">
        <f t="shared" si="129"/>
        <v>0.19950790698272586</v>
      </c>
      <c r="G509" s="8">
        <f t="shared" si="130"/>
        <v>4.615002405524516E-2</v>
      </c>
      <c r="H509" s="8">
        <f t="shared" si="131"/>
        <v>0.23911345151620167</v>
      </c>
      <c r="I509" s="8">
        <f t="shared" si="132"/>
        <v>0.16500870684408062</v>
      </c>
      <c r="J509" s="8">
        <f t="shared" si="133"/>
        <v>4.0249283213370977E-2</v>
      </c>
      <c r="K509" s="8">
        <f t="shared" si="134"/>
        <v>0.2706984937199548</v>
      </c>
      <c r="L509" s="8">
        <f t="shared" si="135"/>
        <v>0.10893046060155326</v>
      </c>
      <c r="M509" s="8">
        <f t="shared" si="136"/>
        <v>2.677801079783225E-2</v>
      </c>
      <c r="N509" s="8">
        <f t="shared" si="137"/>
        <v>0.22463988718148392</v>
      </c>
      <c r="O509" s="8">
        <f t="shared" si="138"/>
        <v>0.56948259094419362</v>
      </c>
      <c r="P509" s="8">
        <f t="shared" si="139"/>
        <v>4.1872802164214513E-6</v>
      </c>
      <c r="Q509" s="8">
        <f t="shared" si="140"/>
        <v>0.23365276819233857</v>
      </c>
      <c r="R509" s="8">
        <f t="shared" si="141"/>
        <v>1</v>
      </c>
      <c r="S509" s="8">
        <f t="shared" si="142"/>
        <v>1.3718681567472575</v>
      </c>
      <c r="T509" s="8">
        <f t="shared" si="143"/>
        <v>1.3630532579706445</v>
      </c>
      <c r="W509" s="7" t="s">
        <v>1812</v>
      </c>
      <c r="X509" s="7" t="s">
        <v>584</v>
      </c>
      <c r="Y509" s="8">
        <v>0</v>
      </c>
      <c r="Z509" s="8">
        <v>0</v>
      </c>
      <c r="AA509" s="8">
        <v>0</v>
      </c>
      <c r="AB509" s="8">
        <v>0</v>
      </c>
      <c r="AC509" s="8">
        <v>0</v>
      </c>
      <c r="AD509" s="8">
        <v>0</v>
      </c>
      <c r="AE509" s="8">
        <v>0</v>
      </c>
      <c r="AF509" s="8">
        <v>0</v>
      </c>
      <c r="AG509" s="8">
        <v>0</v>
      </c>
      <c r="AH509" s="8">
        <v>0</v>
      </c>
      <c r="AI509" s="8">
        <v>0</v>
      </c>
      <c r="AJ509" s="8">
        <v>0</v>
      </c>
      <c r="AK509" s="8">
        <v>0</v>
      </c>
      <c r="AL509" s="8">
        <v>0</v>
      </c>
      <c r="AM509" s="8">
        <v>0</v>
      </c>
      <c r="AN509" s="8">
        <v>1</v>
      </c>
      <c r="AO509" s="8">
        <v>0</v>
      </c>
      <c r="AP509" s="8">
        <v>0</v>
      </c>
      <c r="AS509" s="7">
        <v>444120</v>
      </c>
      <c r="AT509" s="7" t="s">
        <v>584</v>
      </c>
      <c r="AU509" s="8">
        <v>0.12730676231187099</v>
      </c>
      <c r="AV509" s="8">
        <v>3.1102836071058054E-2</v>
      </c>
      <c r="AW509" s="8">
        <v>0.24225991172096778</v>
      </c>
      <c r="AX509" s="8">
        <v>0.19950790698272586</v>
      </c>
      <c r="AY509" s="8">
        <v>4.615002405524516E-2</v>
      </c>
      <c r="AZ509" s="8">
        <v>0.23911345151620167</v>
      </c>
      <c r="BA509" s="8">
        <v>0.16500870684408062</v>
      </c>
      <c r="BB509" s="8">
        <v>4.0249283213370977E-2</v>
      </c>
      <c r="BC509" s="8">
        <v>0.2706984937199548</v>
      </c>
      <c r="BD509" s="8">
        <v>0.10893046060155326</v>
      </c>
      <c r="BE509" s="8">
        <v>2.677801079783225E-2</v>
      </c>
      <c r="BF509" s="8">
        <v>0.22463988718148392</v>
      </c>
      <c r="BG509" s="8">
        <v>0.56948259094419362</v>
      </c>
      <c r="BH509" s="8">
        <v>4.1872802164214513E-6</v>
      </c>
      <c r="BI509" s="8">
        <v>0.23365276819233857</v>
      </c>
      <c r="BJ509" s="8">
        <v>1.4006695101040325</v>
      </c>
      <c r="BK509" s="8">
        <v>1.3718681567472575</v>
      </c>
      <c r="BL509" s="8">
        <v>1.3630532579706445</v>
      </c>
    </row>
    <row r="510" spans="1:64" x14ac:dyDescent="0.3">
      <c r="A510" s="7">
        <v>444140</v>
      </c>
      <c r="B510" s="7" t="s">
        <v>1218</v>
      </c>
      <c r="C510" s="8">
        <f t="shared" si="126"/>
        <v>8.9073011414300005E-2</v>
      </c>
      <c r="D510" s="8">
        <f t="shared" si="127"/>
        <v>1.19190908937E-2</v>
      </c>
      <c r="E510" s="8">
        <f t="shared" si="128"/>
        <v>0.103770185253</v>
      </c>
      <c r="F510" s="8">
        <f t="shared" si="129"/>
        <v>3.0937910609700001E-2</v>
      </c>
      <c r="G510" s="8">
        <f t="shared" si="130"/>
        <v>4.0895135288700002E-3</v>
      </c>
      <c r="H510" s="8">
        <f t="shared" si="131"/>
        <v>1.5807698810899998E-2</v>
      </c>
      <c r="I510" s="8">
        <f t="shared" si="132"/>
        <v>0.10647645955100001</v>
      </c>
      <c r="J510" s="8">
        <f t="shared" si="133"/>
        <v>1.42504800502E-2</v>
      </c>
      <c r="K510" s="8">
        <f t="shared" si="134"/>
        <v>6.93388289583E-2</v>
      </c>
      <c r="L510" s="8">
        <f t="shared" si="135"/>
        <v>7.4391257186300005E-2</v>
      </c>
      <c r="M510" s="8">
        <f t="shared" si="136"/>
        <v>9.9774203219399997E-3</v>
      </c>
      <c r="N510" s="8">
        <f t="shared" si="137"/>
        <v>0.11201194486299999</v>
      </c>
      <c r="O510" s="8">
        <f t="shared" si="138"/>
        <v>0.64687690322000002</v>
      </c>
      <c r="P510" s="8">
        <f t="shared" si="139"/>
        <v>2.2469997565E-5</v>
      </c>
      <c r="Q510" s="8">
        <f t="shared" si="140"/>
        <v>0.26230242782699997</v>
      </c>
      <c r="R510" s="8">
        <f t="shared" si="141"/>
        <v>1.2047622875599999</v>
      </c>
      <c r="S510" s="8">
        <f t="shared" si="142"/>
        <v>1.0508351229499999</v>
      </c>
      <c r="T510" s="8">
        <f t="shared" si="143"/>
        <v>1.19006576856</v>
      </c>
      <c r="W510" s="7" t="s">
        <v>1813</v>
      </c>
      <c r="X510" s="7" t="s">
        <v>1218</v>
      </c>
      <c r="Y510" s="8">
        <v>8.9073011414300005E-2</v>
      </c>
      <c r="Z510" s="8">
        <v>1.19190908937E-2</v>
      </c>
      <c r="AA510" s="8">
        <v>0.103770185253</v>
      </c>
      <c r="AB510" s="8">
        <v>3.0937910609700001E-2</v>
      </c>
      <c r="AC510" s="8">
        <v>4.0895135288700002E-3</v>
      </c>
      <c r="AD510" s="8">
        <v>1.5807698810899998E-2</v>
      </c>
      <c r="AE510" s="8">
        <v>0.10647645955100001</v>
      </c>
      <c r="AF510" s="8">
        <v>1.42504800502E-2</v>
      </c>
      <c r="AG510" s="8">
        <v>6.93388289583E-2</v>
      </c>
      <c r="AH510" s="8">
        <v>7.4391257186300005E-2</v>
      </c>
      <c r="AI510" s="8">
        <v>9.9774203219399997E-3</v>
      </c>
      <c r="AJ510" s="8">
        <v>0.11201194486299999</v>
      </c>
      <c r="AK510" s="8">
        <v>0.64687690322000002</v>
      </c>
      <c r="AL510" s="8">
        <v>2.2469997565E-5</v>
      </c>
      <c r="AM510" s="8">
        <v>0.26230242782699997</v>
      </c>
      <c r="AN510" s="8">
        <v>1.2047622875599999</v>
      </c>
      <c r="AO510" s="8">
        <v>1.0508351229499999</v>
      </c>
      <c r="AP510" s="8">
        <v>1.19006576856</v>
      </c>
      <c r="AS510" s="7">
        <v>444140</v>
      </c>
      <c r="AT510" s="7" t="s">
        <v>1218</v>
      </c>
      <c r="AU510" s="8">
        <v>0.13945737701281935</v>
      </c>
      <c r="AV510" s="8">
        <v>3.329701529419677E-2</v>
      </c>
      <c r="AW510" s="8">
        <v>0.26814394045177414</v>
      </c>
      <c r="AX510" s="8">
        <v>0.14244880991393225</v>
      </c>
      <c r="AY510" s="8">
        <v>3.1998054725170484E-2</v>
      </c>
      <c r="AZ510" s="8">
        <v>0.16920161223797583</v>
      </c>
      <c r="BA510" s="8">
        <v>0.1802836343102597</v>
      </c>
      <c r="BB510" s="8">
        <v>4.3116726045198381E-2</v>
      </c>
      <c r="BC510" s="8">
        <v>0.29819635939765632</v>
      </c>
      <c r="BD510" s="8">
        <v>0.1180549016054693</v>
      </c>
      <c r="BE510" s="8">
        <v>2.8385503386195974E-2</v>
      </c>
      <c r="BF510" s="8">
        <v>0.2466895419754839</v>
      </c>
      <c r="BG510" s="8">
        <v>0.64687690321999991</v>
      </c>
      <c r="BH510" s="8">
        <v>7.4732981878216139E-6</v>
      </c>
      <c r="BI510" s="8">
        <v>0.26230242782700014</v>
      </c>
      <c r="BJ510" s="8">
        <v>1.4408983327585481</v>
      </c>
      <c r="BK510" s="8">
        <v>1.3436484768777419</v>
      </c>
      <c r="BL510" s="8">
        <v>1.5215967197525813</v>
      </c>
    </row>
    <row r="511" spans="1:64" x14ac:dyDescent="0.3">
      <c r="A511" s="7">
        <v>444180</v>
      </c>
      <c r="B511" s="7" t="s">
        <v>585</v>
      </c>
      <c r="C511" s="8">
        <f t="shared" si="126"/>
        <v>8.8954458937400005E-2</v>
      </c>
      <c r="D511" s="8">
        <f t="shared" si="127"/>
        <v>1.19033338227E-2</v>
      </c>
      <c r="E511" s="8">
        <f t="shared" si="128"/>
        <v>0.106242582196</v>
      </c>
      <c r="F511" s="8">
        <f t="shared" si="129"/>
        <v>7.1845039429400001E-2</v>
      </c>
      <c r="G511" s="8">
        <f t="shared" si="130"/>
        <v>9.4811602413999996E-3</v>
      </c>
      <c r="H511" s="8">
        <f t="shared" si="131"/>
        <v>3.9096173999399998E-2</v>
      </c>
      <c r="I511" s="8">
        <f t="shared" si="132"/>
        <v>0.106226328477</v>
      </c>
      <c r="J511" s="8">
        <f t="shared" si="133"/>
        <v>1.42089774265E-2</v>
      </c>
      <c r="K511" s="8">
        <f t="shared" si="134"/>
        <v>7.2424034955899996E-2</v>
      </c>
      <c r="L511" s="8">
        <f t="shared" si="135"/>
        <v>7.4101441553700007E-2</v>
      </c>
      <c r="M511" s="8">
        <f t="shared" si="136"/>
        <v>9.9409315662300005E-3</v>
      </c>
      <c r="N511" s="8">
        <f t="shared" si="137"/>
        <v>0.113988417711</v>
      </c>
      <c r="O511" s="8">
        <f t="shared" si="138"/>
        <v>0.64841014384600004</v>
      </c>
      <c r="P511" s="8">
        <f t="shared" si="139"/>
        <v>9.6827984580199993E-6</v>
      </c>
      <c r="Q511" s="8">
        <f t="shared" si="140"/>
        <v>0.26275533039600002</v>
      </c>
      <c r="R511" s="8">
        <f t="shared" si="141"/>
        <v>1.20710037496</v>
      </c>
      <c r="S511" s="8">
        <f t="shared" si="142"/>
        <v>1.1204223736700001</v>
      </c>
      <c r="T511" s="8">
        <f t="shared" si="143"/>
        <v>1.1928593408599999</v>
      </c>
      <c r="W511" s="7" t="s">
        <v>1814</v>
      </c>
      <c r="X511" s="7" t="s">
        <v>585</v>
      </c>
      <c r="Y511" s="8">
        <v>8.8954458937400005E-2</v>
      </c>
      <c r="Z511" s="8">
        <v>1.19033338227E-2</v>
      </c>
      <c r="AA511" s="8">
        <v>0.106242582196</v>
      </c>
      <c r="AB511" s="8">
        <v>7.1845039429400001E-2</v>
      </c>
      <c r="AC511" s="8">
        <v>9.4811602413999996E-3</v>
      </c>
      <c r="AD511" s="8">
        <v>3.9096173999399998E-2</v>
      </c>
      <c r="AE511" s="8">
        <v>0.106226328477</v>
      </c>
      <c r="AF511" s="8">
        <v>1.42089774265E-2</v>
      </c>
      <c r="AG511" s="8">
        <v>7.2424034955899996E-2</v>
      </c>
      <c r="AH511" s="8">
        <v>7.4101441553700007E-2</v>
      </c>
      <c r="AI511" s="8">
        <v>9.9409315662300005E-3</v>
      </c>
      <c r="AJ511" s="8">
        <v>0.113988417711</v>
      </c>
      <c r="AK511" s="8">
        <v>0.64841014384600004</v>
      </c>
      <c r="AL511" s="8">
        <v>9.6827984580199993E-6</v>
      </c>
      <c r="AM511" s="8">
        <v>0.26275533039600002</v>
      </c>
      <c r="AN511" s="8">
        <v>1.20710037496</v>
      </c>
      <c r="AO511" s="8">
        <v>1.1204223736700001</v>
      </c>
      <c r="AP511" s="8">
        <v>1.1928593408599999</v>
      </c>
      <c r="AS511" s="7">
        <v>444180</v>
      </c>
      <c r="AT511" s="7" t="s">
        <v>585</v>
      </c>
      <c r="AU511" s="8">
        <v>0.13790823432666449</v>
      </c>
      <c r="AV511" s="8">
        <v>3.3067604778090322E-2</v>
      </c>
      <c r="AW511" s="8">
        <v>0.26505896816566132</v>
      </c>
      <c r="AX511" s="8">
        <v>0.22933607762658709</v>
      </c>
      <c r="AY511" s="8">
        <v>5.3131119718477428E-2</v>
      </c>
      <c r="AZ511" s="8">
        <v>0.27596149524551611</v>
      </c>
      <c r="BA511" s="8">
        <v>0.17829005894537095</v>
      </c>
      <c r="BB511" s="8">
        <v>4.2769145974848391E-2</v>
      </c>
      <c r="BC511" s="8">
        <v>0.29546388702785803</v>
      </c>
      <c r="BD511" s="8">
        <v>0.11651119080217096</v>
      </c>
      <c r="BE511" s="8">
        <v>2.8132791178135632E-2</v>
      </c>
      <c r="BF511" s="8">
        <v>0.2434061773180968</v>
      </c>
      <c r="BG511" s="8">
        <v>0.63795191571945165</v>
      </c>
      <c r="BH511" s="8">
        <v>4.5890740918803222E-6</v>
      </c>
      <c r="BI511" s="8">
        <v>0.25851734119606479</v>
      </c>
      <c r="BJ511" s="8">
        <v>1.4360348072703228</v>
      </c>
      <c r="BK511" s="8">
        <v>1.5422996603330643</v>
      </c>
      <c r="BL511" s="8">
        <v>1.5003940596895162</v>
      </c>
    </row>
    <row r="512" spans="1:64" x14ac:dyDescent="0.3">
      <c r="A512" s="7">
        <v>444230</v>
      </c>
      <c r="B512" s="7" t="s">
        <v>1219</v>
      </c>
      <c r="C512" s="8">
        <f t="shared" si="126"/>
        <v>8.9306949534700003E-2</v>
      </c>
      <c r="D512" s="8">
        <f t="shared" si="127"/>
        <v>1.1964562322099999E-2</v>
      </c>
      <c r="E512" s="8">
        <f t="shared" si="128"/>
        <v>0.108568748603</v>
      </c>
      <c r="F512" s="8">
        <f t="shared" si="129"/>
        <v>0.26065263686700002</v>
      </c>
      <c r="G512" s="8">
        <f t="shared" si="130"/>
        <v>3.4682909524000001E-2</v>
      </c>
      <c r="H512" s="8">
        <f t="shared" si="131"/>
        <v>0.15015746381</v>
      </c>
      <c r="I512" s="8">
        <f t="shared" si="132"/>
        <v>0.106849098829</v>
      </c>
      <c r="J512" s="8">
        <f t="shared" si="133"/>
        <v>1.43389007524E-2</v>
      </c>
      <c r="K512" s="8">
        <f t="shared" si="134"/>
        <v>7.5684622386900005E-2</v>
      </c>
      <c r="L512" s="8">
        <f t="shared" si="135"/>
        <v>7.5538665058500001E-2</v>
      </c>
      <c r="M512" s="8">
        <f t="shared" si="136"/>
        <v>1.0125377414899999E-2</v>
      </c>
      <c r="N512" s="8">
        <f t="shared" si="137"/>
        <v>0.117698942414</v>
      </c>
      <c r="O512" s="8">
        <f t="shared" si="138"/>
        <v>0.63960083185299998</v>
      </c>
      <c r="P512" s="8">
        <f t="shared" si="139"/>
        <v>2.6554478698899999E-6</v>
      </c>
      <c r="Q512" s="8">
        <f t="shared" si="140"/>
        <v>0.261572511023</v>
      </c>
      <c r="R512" s="8">
        <f t="shared" si="141"/>
        <v>1.20984026046</v>
      </c>
      <c r="S512" s="8">
        <f t="shared" si="142"/>
        <v>1.4454930102000001</v>
      </c>
      <c r="T512" s="8">
        <f t="shared" si="143"/>
        <v>1.1968726219700001</v>
      </c>
      <c r="W512" s="7" t="s">
        <v>1815</v>
      </c>
      <c r="X512" s="7" t="s">
        <v>1219</v>
      </c>
      <c r="Y512" s="8">
        <v>8.9306949534700003E-2</v>
      </c>
      <c r="Z512" s="8">
        <v>1.1964562322099999E-2</v>
      </c>
      <c r="AA512" s="8">
        <v>0.108568748603</v>
      </c>
      <c r="AB512" s="8">
        <v>0.26065263686700002</v>
      </c>
      <c r="AC512" s="8">
        <v>3.4682909524000001E-2</v>
      </c>
      <c r="AD512" s="8">
        <v>0.15015746381</v>
      </c>
      <c r="AE512" s="8">
        <v>0.106849098829</v>
      </c>
      <c r="AF512" s="8">
        <v>1.43389007524E-2</v>
      </c>
      <c r="AG512" s="8">
        <v>7.5684622386900005E-2</v>
      </c>
      <c r="AH512" s="8">
        <v>7.5538665058500001E-2</v>
      </c>
      <c r="AI512" s="8">
        <v>1.0125377414899999E-2</v>
      </c>
      <c r="AJ512" s="8">
        <v>0.117698942414</v>
      </c>
      <c r="AK512" s="8">
        <v>0.63960083185299998</v>
      </c>
      <c r="AL512" s="8">
        <v>2.6554478698899999E-6</v>
      </c>
      <c r="AM512" s="8">
        <v>0.261572511023</v>
      </c>
      <c r="AN512" s="8">
        <v>1.20984026046</v>
      </c>
      <c r="AO512" s="8">
        <v>1.4454930102000001</v>
      </c>
      <c r="AP512" s="8">
        <v>1.1968726219700001</v>
      </c>
      <c r="AS512" s="7">
        <v>444230</v>
      </c>
      <c r="AT512" s="7" t="s">
        <v>1219</v>
      </c>
      <c r="AU512" s="8">
        <v>0.13500802041014678</v>
      </c>
      <c r="AV512" s="8">
        <v>3.2588114375804826E-2</v>
      </c>
      <c r="AW512" s="8">
        <v>0.25878967513009665</v>
      </c>
      <c r="AX512" s="8">
        <v>0.20806764640006301</v>
      </c>
      <c r="AY512" s="8">
        <v>4.7041884708143536E-2</v>
      </c>
      <c r="AZ512" s="8">
        <v>0.25237247706967908</v>
      </c>
      <c r="BA512" s="8">
        <v>0.17543690784325799</v>
      </c>
      <c r="BB512" s="8">
        <v>4.2335475092393562E-2</v>
      </c>
      <c r="BC512" s="8">
        <v>0.29058275574911774</v>
      </c>
      <c r="BD512" s="8">
        <v>0.11585981649532583</v>
      </c>
      <c r="BE512" s="8">
        <v>2.8119853616256449E-2</v>
      </c>
      <c r="BF512" s="8">
        <v>0.24101338570925804</v>
      </c>
      <c r="BG512" s="8">
        <v>0.60865240450527414</v>
      </c>
      <c r="BH512" s="8">
        <v>4.679263968664837E-6</v>
      </c>
      <c r="BI512" s="8">
        <v>0.24891577661866093</v>
      </c>
      <c r="BJ512" s="8">
        <v>1.4263858099164521</v>
      </c>
      <c r="BK512" s="8">
        <v>1.4590949114038712</v>
      </c>
      <c r="BL512" s="8">
        <v>1.4599680419108061</v>
      </c>
    </row>
    <row r="513" spans="1:64" x14ac:dyDescent="0.3">
      <c r="A513" s="7">
        <v>444240</v>
      </c>
      <c r="B513" s="7" t="s">
        <v>1220</v>
      </c>
      <c r="C513" s="8">
        <f t="shared" si="126"/>
        <v>8.9137818835999999E-2</v>
      </c>
      <c r="D513" s="8">
        <f t="shared" si="127"/>
        <v>1.1923387341400001E-2</v>
      </c>
      <c r="E513" s="8">
        <f t="shared" si="128"/>
        <v>0.108421209973</v>
      </c>
      <c r="F513" s="8">
        <f t="shared" si="129"/>
        <v>0.16061604852700001</v>
      </c>
      <c r="G513" s="8">
        <f t="shared" si="130"/>
        <v>2.12222651867E-2</v>
      </c>
      <c r="H513" s="8">
        <f t="shared" si="131"/>
        <v>9.1931721222600002E-2</v>
      </c>
      <c r="I513" s="8">
        <f t="shared" si="132"/>
        <v>0.106706195447</v>
      </c>
      <c r="J513" s="8">
        <f t="shared" si="133"/>
        <v>1.42768157073E-2</v>
      </c>
      <c r="K513" s="8">
        <f t="shared" si="134"/>
        <v>7.5493191872199994E-2</v>
      </c>
      <c r="L513" s="8">
        <f t="shared" si="135"/>
        <v>7.4540354990999994E-2</v>
      </c>
      <c r="M513" s="8">
        <f t="shared" si="136"/>
        <v>9.9920465129299998E-3</v>
      </c>
      <c r="N513" s="8">
        <f t="shared" si="137"/>
        <v>0.116342238872</v>
      </c>
      <c r="O513" s="8">
        <f t="shared" si="138"/>
        <v>0.64615500308899998</v>
      </c>
      <c r="P513" s="8">
        <f t="shared" si="139"/>
        <v>4.3311840969199998E-6</v>
      </c>
      <c r="Q513" s="8">
        <f t="shared" si="140"/>
        <v>0.26190560410399999</v>
      </c>
      <c r="R513" s="8">
        <f t="shared" si="141"/>
        <v>1.20948241615</v>
      </c>
      <c r="S513" s="8">
        <f t="shared" si="142"/>
        <v>1.2737700349400001</v>
      </c>
      <c r="T513" s="8">
        <f t="shared" si="143"/>
        <v>1.19647620303</v>
      </c>
      <c r="W513" s="7" t="s">
        <v>1816</v>
      </c>
      <c r="X513" s="7" t="s">
        <v>1220</v>
      </c>
      <c r="Y513" s="8">
        <v>8.9137818835999999E-2</v>
      </c>
      <c r="Z513" s="8">
        <v>1.1923387341400001E-2</v>
      </c>
      <c r="AA513" s="8">
        <v>0.108421209973</v>
      </c>
      <c r="AB513" s="8">
        <v>0.16061604852700001</v>
      </c>
      <c r="AC513" s="8">
        <v>2.12222651867E-2</v>
      </c>
      <c r="AD513" s="8">
        <v>9.1931721222600002E-2</v>
      </c>
      <c r="AE513" s="8">
        <v>0.106706195447</v>
      </c>
      <c r="AF513" s="8">
        <v>1.42768157073E-2</v>
      </c>
      <c r="AG513" s="8">
        <v>7.5493191872199994E-2</v>
      </c>
      <c r="AH513" s="8">
        <v>7.4540354990999994E-2</v>
      </c>
      <c r="AI513" s="8">
        <v>9.9920465129299998E-3</v>
      </c>
      <c r="AJ513" s="8">
        <v>0.116342238872</v>
      </c>
      <c r="AK513" s="8">
        <v>0.64615500308899998</v>
      </c>
      <c r="AL513" s="8">
        <v>4.3311840969199998E-6</v>
      </c>
      <c r="AM513" s="8">
        <v>0.26190560410399999</v>
      </c>
      <c r="AN513" s="8">
        <v>1.20948241615</v>
      </c>
      <c r="AO513" s="8">
        <v>1.2737700349400001</v>
      </c>
      <c r="AP513" s="8">
        <v>1.19647620303</v>
      </c>
      <c r="AS513" s="7">
        <v>444240</v>
      </c>
      <c r="AT513" s="7" t="s">
        <v>1220</v>
      </c>
      <c r="AU513" s="8">
        <v>0.13804545136896457</v>
      </c>
      <c r="AV513" s="8">
        <v>3.3084172958637102E-2</v>
      </c>
      <c r="AW513" s="8">
        <v>0.26798336838853226</v>
      </c>
      <c r="AX513" s="8">
        <v>0.14604555864655486</v>
      </c>
      <c r="AY513" s="8">
        <v>3.2916237257609518E-2</v>
      </c>
      <c r="AZ513" s="8">
        <v>0.17783594133582578</v>
      </c>
      <c r="BA513" s="8">
        <v>0.17901549859362911</v>
      </c>
      <c r="BB513" s="8">
        <v>4.2924049319196751E-2</v>
      </c>
      <c r="BC513" s="8">
        <v>0.30054354376221293</v>
      </c>
      <c r="BD513" s="8">
        <v>0.11707001305493708</v>
      </c>
      <c r="BE513" s="8">
        <v>2.8244498976153394E-2</v>
      </c>
      <c r="BF513" s="8">
        <v>0.2468129876340161</v>
      </c>
      <c r="BG513" s="8">
        <v>0.63573314820046745</v>
      </c>
      <c r="BH513" s="8">
        <v>7.0193981208246772E-6</v>
      </c>
      <c r="BI513" s="8">
        <v>0.25768132016683842</v>
      </c>
      <c r="BJ513" s="8">
        <v>1.4391129927164517</v>
      </c>
      <c r="BK513" s="8">
        <v>1.3406687049817743</v>
      </c>
      <c r="BL513" s="8">
        <v>1.5063540594170974</v>
      </c>
    </row>
    <row r="514" spans="1:64" x14ac:dyDescent="0.3">
      <c r="A514" s="7">
        <v>445110</v>
      </c>
      <c r="B514" s="7" t="s">
        <v>586</v>
      </c>
      <c r="C514" s="8">
        <f t="shared" si="126"/>
        <v>9.7257126626699997E-2</v>
      </c>
      <c r="D514" s="8">
        <f t="shared" si="127"/>
        <v>1.47124344973E-2</v>
      </c>
      <c r="E514" s="8">
        <f t="shared" si="128"/>
        <v>8.2435927139100001E-2</v>
      </c>
      <c r="F514" s="8">
        <f t="shared" si="129"/>
        <v>6.2968868189499996E-2</v>
      </c>
      <c r="G514" s="8">
        <f t="shared" si="130"/>
        <v>9.5381940366000006E-3</v>
      </c>
      <c r="H514" s="8">
        <f t="shared" si="131"/>
        <v>3.3281560690299999E-2</v>
      </c>
      <c r="I514" s="8">
        <f t="shared" si="132"/>
        <v>8.6961447650099999E-2</v>
      </c>
      <c r="J514" s="8">
        <f t="shared" si="133"/>
        <v>1.24737657663E-2</v>
      </c>
      <c r="K514" s="8">
        <f t="shared" si="134"/>
        <v>5.0369494464700001E-2</v>
      </c>
      <c r="L514" s="8">
        <f t="shared" si="135"/>
        <v>7.7435158860999997E-2</v>
      </c>
      <c r="M514" s="8">
        <f t="shared" si="136"/>
        <v>1.25320915597E-2</v>
      </c>
      <c r="N514" s="8">
        <f t="shared" si="137"/>
        <v>8.8684355655000005E-2</v>
      </c>
      <c r="O514" s="8">
        <f t="shared" si="138"/>
        <v>0.61648904040200003</v>
      </c>
      <c r="P514" s="8">
        <f t="shared" si="139"/>
        <v>1.15551073803E-5</v>
      </c>
      <c r="Q514" s="8">
        <f t="shared" si="140"/>
        <v>0.35755153623199998</v>
      </c>
      <c r="R514" s="8">
        <f t="shared" si="141"/>
        <v>1.1944054882599999</v>
      </c>
      <c r="S514" s="8">
        <f t="shared" si="142"/>
        <v>1.10578862292</v>
      </c>
      <c r="T514" s="8">
        <f t="shared" si="143"/>
        <v>1.14980470788</v>
      </c>
      <c r="W514" s="7" t="s">
        <v>1817</v>
      </c>
      <c r="X514" s="7" t="s">
        <v>586</v>
      </c>
      <c r="Y514" s="8">
        <v>9.7257126626699997E-2</v>
      </c>
      <c r="Z514" s="8">
        <v>1.47124344973E-2</v>
      </c>
      <c r="AA514" s="8">
        <v>8.2435927139100001E-2</v>
      </c>
      <c r="AB514" s="8">
        <v>6.2968868189499996E-2</v>
      </c>
      <c r="AC514" s="8">
        <v>9.5381940366000006E-3</v>
      </c>
      <c r="AD514" s="8">
        <v>3.3281560690299999E-2</v>
      </c>
      <c r="AE514" s="8">
        <v>8.6961447650099999E-2</v>
      </c>
      <c r="AF514" s="8">
        <v>1.24737657663E-2</v>
      </c>
      <c r="AG514" s="8">
        <v>5.0369494464700001E-2</v>
      </c>
      <c r="AH514" s="8">
        <v>7.7435158860999997E-2</v>
      </c>
      <c r="AI514" s="8">
        <v>1.25320915597E-2</v>
      </c>
      <c r="AJ514" s="8">
        <v>8.8684355655000005E-2</v>
      </c>
      <c r="AK514" s="8">
        <v>0.61648904040200003</v>
      </c>
      <c r="AL514" s="8">
        <v>1.15551073803E-5</v>
      </c>
      <c r="AM514" s="8">
        <v>0.35755153623199998</v>
      </c>
      <c r="AN514" s="8">
        <v>1.1944054882599999</v>
      </c>
      <c r="AO514" s="8">
        <v>1.10578862292</v>
      </c>
      <c r="AP514" s="8">
        <v>1.14980470788</v>
      </c>
      <c r="AS514" s="7">
        <v>445110</v>
      </c>
      <c r="AT514" s="7" t="s">
        <v>586</v>
      </c>
      <c r="AU514" s="8">
        <v>0.14994360918547095</v>
      </c>
      <c r="AV514" s="8">
        <v>3.8962514849335481E-2</v>
      </c>
      <c r="AW514" s="8">
        <v>0.22846271119666611</v>
      </c>
      <c r="AX514" s="8">
        <v>0.10042928850348228</v>
      </c>
      <c r="AY514" s="8">
        <v>2.591545289826935E-2</v>
      </c>
      <c r="AZ514" s="8">
        <v>0.11405647389968712</v>
      </c>
      <c r="BA514" s="8">
        <v>0.13673815257379193</v>
      </c>
      <c r="BB514" s="8">
        <v>3.6144326846290327E-2</v>
      </c>
      <c r="BC514" s="8">
        <v>0.20034399736553551</v>
      </c>
      <c r="BD514" s="8">
        <v>0.12452409953835324</v>
      </c>
      <c r="BE514" s="8">
        <v>3.4570244481780636E-2</v>
      </c>
      <c r="BF514" s="8">
        <v>0.21578735825394033</v>
      </c>
      <c r="BG514" s="8">
        <v>0.6164890404020007</v>
      </c>
      <c r="BH514" s="8">
        <v>9.9823404135646771E-6</v>
      </c>
      <c r="BI514" s="8">
        <v>0.35755153623199959</v>
      </c>
      <c r="BJ514" s="8">
        <v>1.4173688352312905</v>
      </c>
      <c r="BK514" s="8">
        <v>1.2404012153017747</v>
      </c>
      <c r="BL514" s="8">
        <v>1.3732264767851619</v>
      </c>
    </row>
    <row r="515" spans="1:64" x14ac:dyDescent="0.3">
      <c r="A515" s="7">
        <v>445131</v>
      </c>
      <c r="B515" s="7" t="s">
        <v>1221</v>
      </c>
      <c r="C515" s="8">
        <f t="shared" ref="C515:C578" si="144">IF(Y515=0,VLOOKUP(A515,$AS$2:$BL$948,3,FALSE),Y515)</f>
        <v>9.72928130339E-2</v>
      </c>
      <c r="D515" s="8">
        <f t="shared" ref="D515:D578" si="145">IF(Z515=0,VLOOKUP(A515,$AS$2:$BL$948,4,FALSE),Z515)</f>
        <v>1.4715603298E-2</v>
      </c>
      <c r="E515" s="8">
        <f t="shared" ref="E515:E578" si="146">IF(AA515=0,VLOOKUP(A515,$AS$2:$BL$948,5,FALSE),AA515)</f>
        <v>8.0306247328600006E-2</v>
      </c>
      <c r="F515" s="8">
        <f t="shared" ref="F515:F578" si="147">IF(AB515=0,VLOOKUP($A515,$AS$2:$BL$948,6,FALSE),AB515)</f>
        <v>5.8069555610699999E-2</v>
      </c>
      <c r="G515" s="8">
        <f t="shared" ref="G515:G578" si="148">IF(AC515=0,VLOOKUP($A515,$AS$2:$BL$948,7,FALSE),AC515)</f>
        <v>8.7955105001299994E-3</v>
      </c>
      <c r="H515" s="8">
        <f t="shared" ref="H515:H578" si="149">IF(AD515=0,VLOOKUP($A515,$AS$2:$BL$948,8,FALSE),AD515)</f>
        <v>2.9104100087800001E-2</v>
      </c>
      <c r="I515" s="8">
        <f t="shared" ref="I515:I578" si="150">IF(AE515=0,VLOOKUP($A515,$AS$2:$BL$948,9,FALSE),AE515)</f>
        <v>8.6558682313100002E-2</v>
      </c>
      <c r="J515" s="8">
        <f t="shared" ref="J515:J578" si="151">IF(AF515=0,VLOOKUP($A515,$AS$2:$BL$948,10,FALSE),AF515)</f>
        <v>1.24116681402E-2</v>
      </c>
      <c r="K515" s="8">
        <f t="shared" ref="K515:K578" si="152">IF(AG515=0,VLOOKUP($A515,$AS$2:$BL$948,11,FALSE),AG515)</f>
        <v>4.7966836295499998E-2</v>
      </c>
      <c r="L515" s="8">
        <f t="shared" ref="L515:L578" si="153">IF(AH515=0,VLOOKUP($A515,$AS$2:$BL$948,12,FALSE),AH515)</f>
        <v>7.79690788164E-2</v>
      </c>
      <c r="M515" s="8">
        <f t="shared" ref="M515:M578" si="154">IF(AI515=0,VLOOKUP($A515,$AS$2:$BL$948,13,FALSE),AI515)</f>
        <v>1.26006381746E-2</v>
      </c>
      <c r="N515" s="8">
        <f t="shared" ref="N515:N578" si="155">IF(AJ515=0,VLOOKUP($A515,$AS$2:$BL$948,14,FALSE),AJ515)</f>
        <v>8.7291657470800005E-2</v>
      </c>
      <c r="O515" s="8">
        <f t="shared" ref="O515:O578" si="156">IF(AK515=0,VLOOKUP($A515,$AS$2:$BL$948,15,FALSE),AK515)</f>
        <v>0.61294924967599995</v>
      </c>
      <c r="P515" s="8">
        <f t="shared" ref="P515:P578" si="157">IF(AL515=0,VLOOKUP($A515,$AS$2:$BL$948,16,FALSE),AL515)</f>
        <v>1.2520050585299999E-5</v>
      </c>
      <c r="Q515" s="8">
        <f t="shared" ref="Q515:Q578" si="158">IF(AM515=0,VLOOKUP($A515,$AS$2:$BL$948,17,FALSE),AM515)</f>
        <v>0.35915390044599999</v>
      </c>
      <c r="R515" s="8">
        <f t="shared" ref="R515:R578" si="159">IF(AN515=0,VLOOKUP($A515,$AS$2:$BL$948,18,FALSE),AN515)</f>
        <v>1.1923146636599999</v>
      </c>
      <c r="S515" s="8">
        <f t="shared" ref="S515:S578" si="160">IF(AO515=0,VLOOKUP($A515,$AS$2:$BL$948,19,FALSE),AO515)</f>
        <v>1.0959691662</v>
      </c>
      <c r="T515" s="8">
        <f t="shared" ref="T515:T578" si="161">IF(AP515=0,VLOOKUP($A515,$AS$2:$BL$948,20,FALSE),AP515)</f>
        <v>1.14693718675</v>
      </c>
      <c r="W515" s="7" t="s">
        <v>1818</v>
      </c>
      <c r="X515" s="7" t="s">
        <v>1221</v>
      </c>
      <c r="Y515" s="8">
        <v>9.72928130339E-2</v>
      </c>
      <c r="Z515" s="8">
        <v>1.4715603298E-2</v>
      </c>
      <c r="AA515" s="8">
        <v>8.0306247328600006E-2</v>
      </c>
      <c r="AB515" s="8">
        <v>5.8069555610699999E-2</v>
      </c>
      <c r="AC515" s="8">
        <v>8.7955105001299994E-3</v>
      </c>
      <c r="AD515" s="8">
        <v>2.9104100087800001E-2</v>
      </c>
      <c r="AE515" s="8">
        <v>8.6558682313100002E-2</v>
      </c>
      <c r="AF515" s="8">
        <v>1.24116681402E-2</v>
      </c>
      <c r="AG515" s="8">
        <v>4.7966836295499998E-2</v>
      </c>
      <c r="AH515" s="8">
        <v>7.79690788164E-2</v>
      </c>
      <c r="AI515" s="8">
        <v>1.26006381746E-2</v>
      </c>
      <c r="AJ515" s="8">
        <v>8.7291657470800005E-2</v>
      </c>
      <c r="AK515" s="8">
        <v>0.61294924967599995</v>
      </c>
      <c r="AL515" s="8">
        <v>1.2520050585299999E-5</v>
      </c>
      <c r="AM515" s="8">
        <v>0.35915390044599999</v>
      </c>
      <c r="AN515" s="8">
        <v>1.1923146636599999</v>
      </c>
      <c r="AO515" s="8">
        <v>1.0959691662</v>
      </c>
      <c r="AP515" s="8">
        <v>1.14693718675</v>
      </c>
      <c r="AS515" s="7">
        <v>445131</v>
      </c>
      <c r="AT515" s="7" t="s">
        <v>1221</v>
      </c>
      <c r="AU515" s="8">
        <v>0.14997055856443706</v>
      </c>
      <c r="AV515" s="8">
        <v>3.8943122267101608E-2</v>
      </c>
      <c r="AW515" s="8">
        <v>0.22519327250147581</v>
      </c>
      <c r="AX515" s="8">
        <v>8.5124608325411313E-2</v>
      </c>
      <c r="AY515" s="8">
        <v>2.2336595096898545E-2</v>
      </c>
      <c r="AZ515" s="8">
        <v>9.6616667897196751E-2</v>
      </c>
      <c r="BA515" s="8">
        <v>0.13613971730545321</v>
      </c>
      <c r="BB515" s="8">
        <v>3.5960248996266111E-2</v>
      </c>
      <c r="BC515" s="8">
        <v>0.19588636351554675</v>
      </c>
      <c r="BD515" s="8">
        <v>0.12534289346051614</v>
      </c>
      <c r="BE515" s="8">
        <v>3.4750377729767745E-2</v>
      </c>
      <c r="BF515" s="8">
        <v>0.2142503644425435</v>
      </c>
      <c r="BG515" s="8">
        <v>0.61294924967599962</v>
      </c>
      <c r="BH515" s="8">
        <v>1.2588824191708548E-5</v>
      </c>
      <c r="BI515" s="8">
        <v>0.35915390044599971</v>
      </c>
      <c r="BJ515" s="8">
        <v>1.4141069533329034</v>
      </c>
      <c r="BK515" s="8">
        <v>1.2040778713191935</v>
      </c>
      <c r="BL515" s="8">
        <v>1.3679863298170962</v>
      </c>
    </row>
    <row r="516" spans="1:64" x14ac:dyDescent="0.3">
      <c r="A516" s="7">
        <v>445132</v>
      </c>
      <c r="B516" s="7" t="s">
        <v>597</v>
      </c>
      <c r="C516" s="8">
        <f t="shared" si="144"/>
        <v>8.643871323276936E-2</v>
      </c>
      <c r="D516" s="8">
        <f t="shared" si="145"/>
        <v>1.9512341980487423E-2</v>
      </c>
      <c r="E516" s="8">
        <f t="shared" si="146"/>
        <v>0.21616497590498379</v>
      </c>
      <c r="F516" s="8">
        <f t="shared" si="147"/>
        <v>9.9875494076017757E-2</v>
      </c>
      <c r="G516" s="8">
        <f t="shared" si="148"/>
        <v>1.9007504769494029E-2</v>
      </c>
      <c r="H516" s="8">
        <f t="shared" si="149"/>
        <v>0.12424214874976292</v>
      </c>
      <c r="I516" s="8">
        <f t="shared" si="150"/>
        <v>0.14595360422258064</v>
      </c>
      <c r="J516" s="8">
        <f t="shared" si="151"/>
        <v>2.8910824296403053E-2</v>
      </c>
      <c r="K516" s="8">
        <f t="shared" si="152"/>
        <v>0.21037151625797743</v>
      </c>
      <c r="L516" s="8">
        <f t="shared" si="153"/>
        <v>7.6279269830509658E-2</v>
      </c>
      <c r="M516" s="8">
        <f t="shared" si="154"/>
        <v>1.6315672626438706E-2</v>
      </c>
      <c r="N516" s="8">
        <f t="shared" si="155"/>
        <v>0.21569448666762905</v>
      </c>
      <c r="O516" s="8">
        <f t="shared" si="156"/>
        <v>0.52806555785866094</v>
      </c>
      <c r="P516" s="8">
        <f t="shared" si="157"/>
        <v>6.9731206411666114E-6</v>
      </c>
      <c r="Q516" s="8">
        <f t="shared" si="158"/>
        <v>0.18971158314274206</v>
      </c>
      <c r="R516" s="8">
        <f t="shared" si="159"/>
        <v>1</v>
      </c>
      <c r="S516" s="8">
        <f t="shared" si="160"/>
        <v>1.0334477282399999</v>
      </c>
      <c r="T516" s="8">
        <f t="shared" si="161"/>
        <v>1.1755585254219354</v>
      </c>
      <c r="W516" s="7" t="s">
        <v>1819</v>
      </c>
      <c r="X516" s="7" t="s">
        <v>597</v>
      </c>
      <c r="Y516" s="8">
        <v>0</v>
      </c>
      <c r="Z516" s="8">
        <v>0</v>
      </c>
      <c r="AA516" s="8">
        <v>0</v>
      </c>
      <c r="AB516" s="8">
        <v>0</v>
      </c>
      <c r="AC516" s="8">
        <v>0</v>
      </c>
      <c r="AD516" s="8">
        <v>0</v>
      </c>
      <c r="AE516" s="8">
        <v>0</v>
      </c>
      <c r="AF516" s="8">
        <v>0</v>
      </c>
      <c r="AG516" s="8">
        <v>0</v>
      </c>
      <c r="AH516" s="8">
        <v>0</v>
      </c>
      <c r="AI516" s="8">
        <v>0</v>
      </c>
      <c r="AJ516" s="8">
        <v>0</v>
      </c>
      <c r="AK516" s="8">
        <v>0</v>
      </c>
      <c r="AL516" s="8">
        <v>0</v>
      </c>
      <c r="AM516" s="8">
        <v>0</v>
      </c>
      <c r="AN516" s="8">
        <v>1</v>
      </c>
      <c r="AO516" s="8">
        <v>0</v>
      </c>
      <c r="AP516" s="8">
        <v>0</v>
      </c>
      <c r="AS516" s="7">
        <v>445132</v>
      </c>
      <c r="AT516" s="7" t="s">
        <v>597</v>
      </c>
      <c r="AU516" s="8">
        <v>8.643871323276936E-2</v>
      </c>
      <c r="AV516" s="8">
        <v>1.9512341980487423E-2</v>
      </c>
      <c r="AW516" s="8">
        <v>0.21616497590498379</v>
      </c>
      <c r="AX516" s="8">
        <v>9.9875494076017757E-2</v>
      </c>
      <c r="AY516" s="8">
        <v>1.9007504769494029E-2</v>
      </c>
      <c r="AZ516" s="8">
        <v>0.12424214874976292</v>
      </c>
      <c r="BA516" s="8">
        <v>0.14595360422258064</v>
      </c>
      <c r="BB516" s="8">
        <v>2.8910824296403053E-2</v>
      </c>
      <c r="BC516" s="8">
        <v>0.21037151625797743</v>
      </c>
      <c r="BD516" s="8">
        <v>7.6279269830509658E-2</v>
      </c>
      <c r="BE516" s="8">
        <v>1.6315672626438706E-2</v>
      </c>
      <c r="BF516" s="8">
        <v>0.21569448666762905</v>
      </c>
      <c r="BG516" s="8">
        <v>0.52806555785866094</v>
      </c>
      <c r="BH516" s="8">
        <v>6.9731206411666114E-6</v>
      </c>
      <c r="BI516" s="8">
        <v>0.18971158314274206</v>
      </c>
      <c r="BJ516" s="8">
        <v>1.3221160311179025</v>
      </c>
      <c r="BK516" s="8">
        <v>1.0334477282399999</v>
      </c>
      <c r="BL516" s="8">
        <v>1.1755585254219354</v>
      </c>
    </row>
    <row r="517" spans="1:64" x14ac:dyDescent="0.3">
      <c r="A517" s="7">
        <v>445230</v>
      </c>
      <c r="B517" s="7" t="s">
        <v>587</v>
      </c>
      <c r="C517" s="8">
        <f t="shared" si="144"/>
        <v>9.7879447983799994E-2</v>
      </c>
      <c r="D517" s="8">
        <f t="shared" si="145"/>
        <v>1.4874537724999999E-2</v>
      </c>
      <c r="E517" s="8">
        <f t="shared" si="146"/>
        <v>8.0482930092900001E-2</v>
      </c>
      <c r="F517" s="8">
        <f t="shared" si="147"/>
        <v>6.0644268836100003E-2</v>
      </c>
      <c r="G517" s="8">
        <f t="shared" si="148"/>
        <v>9.2819231352999996E-3</v>
      </c>
      <c r="H517" s="8">
        <f t="shared" si="149"/>
        <v>3.0918473520499999E-2</v>
      </c>
      <c r="I517" s="8">
        <f t="shared" si="150"/>
        <v>8.6049222886599996E-2</v>
      </c>
      <c r="J517" s="8">
        <f t="shared" si="151"/>
        <v>1.2408637831800001E-2</v>
      </c>
      <c r="K517" s="8">
        <f t="shared" si="152"/>
        <v>4.7980278804399999E-2</v>
      </c>
      <c r="L517" s="8">
        <f t="shared" si="153"/>
        <v>7.9966611420600006E-2</v>
      </c>
      <c r="M517" s="8">
        <f t="shared" si="154"/>
        <v>1.2944774219299999E-2</v>
      </c>
      <c r="N517" s="8">
        <f t="shared" si="155"/>
        <v>8.9032322327399993E-2</v>
      </c>
      <c r="O517" s="8">
        <f t="shared" si="156"/>
        <v>0.60167413113500001</v>
      </c>
      <c r="P517" s="8">
        <f t="shared" si="157"/>
        <v>1.1939621305299999E-5</v>
      </c>
      <c r="Q517" s="8">
        <f t="shared" si="158"/>
        <v>0.36210961829999999</v>
      </c>
      <c r="R517" s="8">
        <f t="shared" si="159"/>
        <v>1.1932369158</v>
      </c>
      <c r="S517" s="8">
        <f t="shared" si="160"/>
        <v>1.1008446654899999</v>
      </c>
      <c r="T517" s="8">
        <f t="shared" si="161"/>
        <v>1.1464381395200001</v>
      </c>
      <c r="W517" s="7" t="s">
        <v>1820</v>
      </c>
      <c r="X517" s="7" t="s">
        <v>587</v>
      </c>
      <c r="Y517" s="8">
        <v>9.7879447983799994E-2</v>
      </c>
      <c r="Z517" s="8">
        <v>1.4874537724999999E-2</v>
      </c>
      <c r="AA517" s="8">
        <v>8.0482930092900001E-2</v>
      </c>
      <c r="AB517" s="8">
        <v>6.0644268836100003E-2</v>
      </c>
      <c r="AC517" s="8">
        <v>9.2819231352999996E-3</v>
      </c>
      <c r="AD517" s="8">
        <v>3.0918473520499999E-2</v>
      </c>
      <c r="AE517" s="8">
        <v>8.6049222886599996E-2</v>
      </c>
      <c r="AF517" s="8">
        <v>1.2408637831800001E-2</v>
      </c>
      <c r="AG517" s="8">
        <v>4.7980278804399999E-2</v>
      </c>
      <c r="AH517" s="8">
        <v>7.9966611420600006E-2</v>
      </c>
      <c r="AI517" s="8">
        <v>1.2944774219299999E-2</v>
      </c>
      <c r="AJ517" s="8">
        <v>8.9032322327399993E-2</v>
      </c>
      <c r="AK517" s="8">
        <v>0.60167413113500001</v>
      </c>
      <c r="AL517" s="8">
        <v>1.1939621305299999E-5</v>
      </c>
      <c r="AM517" s="8">
        <v>0.36210961829999999</v>
      </c>
      <c r="AN517" s="8">
        <v>1.1932369158</v>
      </c>
      <c r="AO517" s="8">
        <v>1.1008446654899999</v>
      </c>
      <c r="AP517" s="8">
        <v>1.1464381395200001</v>
      </c>
      <c r="AS517" s="7">
        <v>445230</v>
      </c>
      <c r="AT517" s="7" t="s">
        <v>587</v>
      </c>
      <c r="AU517" s="8">
        <v>0.14094924110983548</v>
      </c>
      <c r="AV517" s="8">
        <v>3.7239445962985486E-2</v>
      </c>
      <c r="AW517" s="8">
        <v>0.21009057163120157</v>
      </c>
      <c r="AX517" s="8">
        <v>8.1118279859819342E-2</v>
      </c>
      <c r="AY517" s="8">
        <v>2.1566665038631291E-2</v>
      </c>
      <c r="AZ517" s="8">
        <v>9.3831994398987095E-2</v>
      </c>
      <c r="BA517" s="8">
        <v>0.12747731321605327</v>
      </c>
      <c r="BB517" s="8">
        <v>3.4203044656645171E-2</v>
      </c>
      <c r="BC517" s="8">
        <v>0.18241273419323231</v>
      </c>
      <c r="BD517" s="8">
        <v>0.1204437309911871</v>
      </c>
      <c r="BE517" s="8">
        <v>3.3897408690277422E-2</v>
      </c>
      <c r="BF517" s="8">
        <v>0.20359726869421782</v>
      </c>
      <c r="BG517" s="8">
        <v>0.55315202378540274</v>
      </c>
      <c r="BH517" s="8">
        <v>1.2825158577241612E-5</v>
      </c>
      <c r="BI517" s="8">
        <v>0.33290722972741932</v>
      </c>
      <c r="BJ517" s="8">
        <v>1.3882792587035482</v>
      </c>
      <c r="BK517" s="8">
        <v>1.1158717780074192</v>
      </c>
      <c r="BL517" s="8">
        <v>1.263447930775484</v>
      </c>
    </row>
    <row r="518" spans="1:64" x14ac:dyDescent="0.3">
      <c r="A518" s="7">
        <v>445240</v>
      </c>
      <c r="B518" s="7" t="s">
        <v>1222</v>
      </c>
      <c r="C518" s="8">
        <f t="shared" si="144"/>
        <v>9.7485392955900002E-2</v>
      </c>
      <c r="D518" s="8">
        <f t="shared" si="145"/>
        <v>1.47846031984E-2</v>
      </c>
      <c r="E518" s="8">
        <f t="shared" si="146"/>
        <v>8.18172635669E-2</v>
      </c>
      <c r="F518" s="8">
        <f t="shared" si="147"/>
        <v>6.7770011853600001E-2</v>
      </c>
      <c r="G518" s="8">
        <f t="shared" si="148"/>
        <v>1.0367500149E-2</v>
      </c>
      <c r="H518" s="8">
        <f t="shared" si="149"/>
        <v>3.5767783566000001E-2</v>
      </c>
      <c r="I518" s="8">
        <f t="shared" si="150"/>
        <v>8.65919868052E-2</v>
      </c>
      <c r="J518" s="8">
        <f t="shared" si="151"/>
        <v>1.24685261335E-2</v>
      </c>
      <c r="K518" s="8">
        <f t="shared" si="152"/>
        <v>4.9837670196000002E-2</v>
      </c>
      <c r="L518" s="8">
        <f t="shared" si="153"/>
        <v>7.9161836080899994E-2</v>
      </c>
      <c r="M518" s="8">
        <f t="shared" si="154"/>
        <v>1.28006072849E-2</v>
      </c>
      <c r="N518" s="8">
        <f t="shared" si="155"/>
        <v>8.9622564738300006E-2</v>
      </c>
      <c r="O518" s="8">
        <f t="shared" si="156"/>
        <v>0.60534384534800001</v>
      </c>
      <c r="P518" s="8">
        <f t="shared" si="157"/>
        <v>1.0642825295000001E-5</v>
      </c>
      <c r="Q518" s="8">
        <f t="shared" si="158"/>
        <v>0.35853094830999999</v>
      </c>
      <c r="R518" s="8">
        <f t="shared" si="159"/>
        <v>1.1940872597200001</v>
      </c>
      <c r="S518" s="8">
        <f t="shared" si="160"/>
        <v>1.11390529557</v>
      </c>
      <c r="T518" s="8">
        <f t="shared" si="161"/>
        <v>1.14889818313</v>
      </c>
      <c r="W518" s="7" t="s">
        <v>1821</v>
      </c>
      <c r="X518" s="7" t="s">
        <v>1222</v>
      </c>
      <c r="Y518" s="8">
        <v>9.7485392955900002E-2</v>
      </c>
      <c r="Z518" s="8">
        <v>1.47846031984E-2</v>
      </c>
      <c r="AA518" s="8">
        <v>8.18172635669E-2</v>
      </c>
      <c r="AB518" s="8">
        <v>6.7770011853600001E-2</v>
      </c>
      <c r="AC518" s="8">
        <v>1.0367500149E-2</v>
      </c>
      <c r="AD518" s="8">
        <v>3.5767783566000001E-2</v>
      </c>
      <c r="AE518" s="8">
        <v>8.65919868052E-2</v>
      </c>
      <c r="AF518" s="8">
        <v>1.24685261335E-2</v>
      </c>
      <c r="AG518" s="8">
        <v>4.9837670196000002E-2</v>
      </c>
      <c r="AH518" s="8">
        <v>7.9161836080899994E-2</v>
      </c>
      <c r="AI518" s="8">
        <v>1.28006072849E-2</v>
      </c>
      <c r="AJ518" s="8">
        <v>8.9622564738300006E-2</v>
      </c>
      <c r="AK518" s="8">
        <v>0.60534384534800001</v>
      </c>
      <c r="AL518" s="8">
        <v>1.0642825295000001E-5</v>
      </c>
      <c r="AM518" s="8">
        <v>0.35853094830999999</v>
      </c>
      <c r="AN518" s="8">
        <v>1.1940872597200001</v>
      </c>
      <c r="AO518" s="8">
        <v>1.11390529557</v>
      </c>
      <c r="AP518" s="8">
        <v>1.14889818313</v>
      </c>
      <c r="AS518" s="7">
        <v>445240</v>
      </c>
      <c r="AT518" s="7" t="s">
        <v>1222</v>
      </c>
      <c r="AU518" s="8">
        <v>0.13652056035344515</v>
      </c>
      <c r="AV518" s="8">
        <v>3.6284188207156461E-2</v>
      </c>
      <c r="AW518" s="8">
        <v>0.20571189018867744</v>
      </c>
      <c r="AX518" s="8">
        <v>8.2869977405230666E-2</v>
      </c>
      <c r="AY518" s="8">
        <v>2.2670481178664208E-2</v>
      </c>
      <c r="AZ518" s="8">
        <v>9.5958409417280635E-2</v>
      </c>
      <c r="BA518" s="8">
        <v>0.12445850092666286</v>
      </c>
      <c r="BB518" s="8">
        <v>3.3604573910441929E-2</v>
      </c>
      <c r="BC518" s="8">
        <v>0.1806791022961371</v>
      </c>
      <c r="BD518" s="8">
        <v>0.11609575928970645</v>
      </c>
      <c r="BE518" s="8">
        <v>3.2841421142308057E-2</v>
      </c>
      <c r="BF518" s="8">
        <v>0.19768057136865164</v>
      </c>
      <c r="BG518" s="8">
        <v>0.5369985724861287</v>
      </c>
      <c r="BH518" s="8">
        <v>1.0990617018295811E-5</v>
      </c>
      <c r="BI518" s="8">
        <v>0.3180516476943549</v>
      </c>
      <c r="BJ518" s="8">
        <v>1.3785166387491936</v>
      </c>
      <c r="BK518" s="8">
        <v>1.0885956421948391</v>
      </c>
      <c r="BL518" s="8">
        <v>1.2258389513264514</v>
      </c>
    </row>
    <row r="519" spans="1:64" x14ac:dyDescent="0.3">
      <c r="A519" s="7">
        <v>445250</v>
      </c>
      <c r="B519" s="7" t="s">
        <v>1223</v>
      </c>
      <c r="C519" s="8">
        <f t="shared" si="144"/>
        <v>7.6777616770338716E-2</v>
      </c>
      <c r="D519" s="8">
        <f t="shared" si="145"/>
        <v>2.3444148586319359E-2</v>
      </c>
      <c r="E519" s="8">
        <f t="shared" si="146"/>
        <v>0.11726278838727418</v>
      </c>
      <c r="F519" s="8">
        <f t="shared" si="147"/>
        <v>5.2717250118169356E-2</v>
      </c>
      <c r="G519" s="8">
        <f t="shared" si="148"/>
        <v>1.5865541191287583E-2</v>
      </c>
      <c r="H519" s="8">
        <f t="shared" si="149"/>
        <v>5.9679245138240321E-2</v>
      </c>
      <c r="I519" s="8">
        <f t="shared" si="150"/>
        <v>7.0301403379953248E-2</v>
      </c>
      <c r="J519" s="8">
        <f t="shared" si="151"/>
        <v>2.1806674401340324E-2</v>
      </c>
      <c r="K519" s="8">
        <f t="shared" si="152"/>
        <v>0.10300638413977259</v>
      </c>
      <c r="L519" s="8">
        <f t="shared" si="153"/>
        <v>6.8331425415979044E-2</v>
      </c>
      <c r="M519" s="8">
        <f t="shared" si="154"/>
        <v>2.2145801234870966E-2</v>
      </c>
      <c r="N519" s="8">
        <f t="shared" si="155"/>
        <v>0.11731396700782257</v>
      </c>
      <c r="O519" s="8">
        <f t="shared" si="156"/>
        <v>0.2532352633673226</v>
      </c>
      <c r="P519" s="8">
        <f t="shared" si="157"/>
        <v>4.4914178239503225E-6</v>
      </c>
      <c r="Q519" s="8">
        <f t="shared" si="158"/>
        <v>0.15814821652098396</v>
      </c>
      <c r="R519" s="8">
        <f t="shared" si="159"/>
        <v>1</v>
      </c>
      <c r="S519" s="8">
        <f t="shared" si="160"/>
        <v>0.56374590741516128</v>
      </c>
      <c r="T519" s="8">
        <f t="shared" si="161"/>
        <v>0.6305983328888709</v>
      </c>
      <c r="W519" s="7" t="s">
        <v>1822</v>
      </c>
      <c r="X519" s="7" t="s">
        <v>1223</v>
      </c>
      <c r="Y519" s="8">
        <v>0</v>
      </c>
      <c r="Z519" s="8">
        <v>0</v>
      </c>
      <c r="AA519" s="8">
        <v>0</v>
      </c>
      <c r="AB519" s="8">
        <v>0</v>
      </c>
      <c r="AC519" s="8">
        <v>0</v>
      </c>
      <c r="AD519" s="8">
        <v>0</v>
      </c>
      <c r="AE519" s="8">
        <v>0</v>
      </c>
      <c r="AF519" s="8">
        <v>0</v>
      </c>
      <c r="AG519" s="8">
        <v>0</v>
      </c>
      <c r="AH519" s="8">
        <v>0</v>
      </c>
      <c r="AI519" s="8">
        <v>0</v>
      </c>
      <c r="AJ519" s="8">
        <v>0</v>
      </c>
      <c r="AK519" s="8">
        <v>0</v>
      </c>
      <c r="AL519" s="8">
        <v>0</v>
      </c>
      <c r="AM519" s="8">
        <v>0</v>
      </c>
      <c r="AN519" s="8">
        <v>1</v>
      </c>
      <c r="AO519" s="8">
        <v>0</v>
      </c>
      <c r="AP519" s="8">
        <v>0</v>
      </c>
      <c r="AS519" s="7">
        <v>445250</v>
      </c>
      <c r="AT519" s="7" t="s">
        <v>1223</v>
      </c>
      <c r="AU519" s="8">
        <v>7.6777616770338716E-2</v>
      </c>
      <c r="AV519" s="8">
        <v>2.3444148586319359E-2</v>
      </c>
      <c r="AW519" s="8">
        <v>0.11726278838727418</v>
      </c>
      <c r="AX519" s="8">
        <v>5.2717250118169356E-2</v>
      </c>
      <c r="AY519" s="8">
        <v>1.5865541191287583E-2</v>
      </c>
      <c r="AZ519" s="8">
        <v>5.9679245138240321E-2</v>
      </c>
      <c r="BA519" s="8">
        <v>7.0301403379953248E-2</v>
      </c>
      <c r="BB519" s="8">
        <v>2.1806674401340324E-2</v>
      </c>
      <c r="BC519" s="8">
        <v>0.10300638413977259</v>
      </c>
      <c r="BD519" s="8">
        <v>6.8331425415979044E-2</v>
      </c>
      <c r="BE519" s="8">
        <v>2.2145801234870966E-2</v>
      </c>
      <c r="BF519" s="8">
        <v>0.11731396700782257</v>
      </c>
      <c r="BG519" s="8">
        <v>0.2532352633673226</v>
      </c>
      <c r="BH519" s="8">
        <v>4.4914178239503225E-6</v>
      </c>
      <c r="BI519" s="8">
        <v>0.15814821652098396</v>
      </c>
      <c r="BJ519" s="8">
        <v>1.2174845537437098</v>
      </c>
      <c r="BK519" s="8">
        <v>0.56374590741516128</v>
      </c>
      <c r="BL519" s="8">
        <v>0.6305983328888709</v>
      </c>
    </row>
    <row r="520" spans="1:64" x14ac:dyDescent="0.3">
      <c r="A520" s="7">
        <v>445291</v>
      </c>
      <c r="B520" s="7" t="s">
        <v>588</v>
      </c>
      <c r="C520" s="8">
        <f t="shared" si="144"/>
        <v>0.13787839271279029</v>
      </c>
      <c r="D520" s="8">
        <f t="shared" si="145"/>
        <v>3.689644537191613E-2</v>
      </c>
      <c r="E520" s="8">
        <f t="shared" si="146"/>
        <v>0.20692702707075653</v>
      </c>
      <c r="F520" s="8">
        <f t="shared" si="147"/>
        <v>0.10634383210019353</v>
      </c>
      <c r="G520" s="8">
        <f t="shared" si="148"/>
        <v>2.8532671219008387E-2</v>
      </c>
      <c r="H520" s="8">
        <f t="shared" si="149"/>
        <v>0.11698246115432102</v>
      </c>
      <c r="I520" s="8">
        <f t="shared" si="150"/>
        <v>0.12589574139144033</v>
      </c>
      <c r="J520" s="8">
        <f t="shared" si="151"/>
        <v>3.4335508947629025E-2</v>
      </c>
      <c r="K520" s="8">
        <f t="shared" si="152"/>
        <v>0.18234560615351936</v>
      </c>
      <c r="L520" s="8">
        <f t="shared" si="153"/>
        <v>0.11916488934864357</v>
      </c>
      <c r="M520" s="8">
        <f t="shared" si="154"/>
        <v>3.39599059666758E-2</v>
      </c>
      <c r="N520" s="8">
        <f t="shared" si="155"/>
        <v>0.20278628908105648</v>
      </c>
      <c r="O520" s="8">
        <f t="shared" si="156"/>
        <v>0.52754420937403212</v>
      </c>
      <c r="P520" s="8">
        <f t="shared" si="157"/>
        <v>9.8701557195970972E-6</v>
      </c>
      <c r="Q520" s="8">
        <f t="shared" si="158"/>
        <v>0.31713974072532303</v>
      </c>
      <c r="R520" s="8">
        <f t="shared" si="159"/>
        <v>1</v>
      </c>
      <c r="S520" s="8">
        <f t="shared" si="160"/>
        <v>1.138955738667097</v>
      </c>
      <c r="T520" s="8">
        <f t="shared" si="161"/>
        <v>1.2296736306856455</v>
      </c>
      <c r="W520" s="7" t="s">
        <v>1823</v>
      </c>
      <c r="X520" s="7" t="s">
        <v>588</v>
      </c>
      <c r="Y520" s="8">
        <v>0</v>
      </c>
      <c r="Z520" s="8">
        <v>0</v>
      </c>
      <c r="AA520" s="8">
        <v>0</v>
      </c>
      <c r="AB520" s="8">
        <v>0</v>
      </c>
      <c r="AC520" s="8">
        <v>0</v>
      </c>
      <c r="AD520" s="8">
        <v>0</v>
      </c>
      <c r="AE520" s="8">
        <v>0</v>
      </c>
      <c r="AF520" s="8">
        <v>0</v>
      </c>
      <c r="AG520" s="8">
        <v>0</v>
      </c>
      <c r="AH520" s="8">
        <v>0</v>
      </c>
      <c r="AI520" s="8">
        <v>0</v>
      </c>
      <c r="AJ520" s="8">
        <v>0</v>
      </c>
      <c r="AK520" s="8">
        <v>0</v>
      </c>
      <c r="AL520" s="8">
        <v>0</v>
      </c>
      <c r="AM520" s="8">
        <v>0</v>
      </c>
      <c r="AN520" s="8">
        <v>1</v>
      </c>
      <c r="AO520" s="8">
        <v>0</v>
      </c>
      <c r="AP520" s="8">
        <v>0</v>
      </c>
      <c r="AS520" s="7">
        <v>445291</v>
      </c>
      <c r="AT520" s="7" t="s">
        <v>588</v>
      </c>
      <c r="AU520" s="8">
        <v>0.13787839271279029</v>
      </c>
      <c r="AV520" s="8">
        <v>3.689644537191613E-2</v>
      </c>
      <c r="AW520" s="8">
        <v>0.20692702707075653</v>
      </c>
      <c r="AX520" s="8">
        <v>0.10634383210019353</v>
      </c>
      <c r="AY520" s="8">
        <v>2.8532671219008387E-2</v>
      </c>
      <c r="AZ520" s="8">
        <v>0.11698246115432102</v>
      </c>
      <c r="BA520" s="8">
        <v>0.12589574139144033</v>
      </c>
      <c r="BB520" s="8">
        <v>3.4335508947629025E-2</v>
      </c>
      <c r="BC520" s="8">
        <v>0.18234560615351936</v>
      </c>
      <c r="BD520" s="8">
        <v>0.11916488934864357</v>
      </c>
      <c r="BE520" s="8">
        <v>3.39599059666758E-2</v>
      </c>
      <c r="BF520" s="8">
        <v>0.20278628908105648</v>
      </c>
      <c r="BG520" s="8">
        <v>0.52754420937403212</v>
      </c>
      <c r="BH520" s="8">
        <v>9.8701557195970972E-6</v>
      </c>
      <c r="BI520" s="8">
        <v>0.31713974072532303</v>
      </c>
      <c r="BJ520" s="8">
        <v>1.3817018651556452</v>
      </c>
      <c r="BK520" s="8">
        <v>1.138955738667097</v>
      </c>
      <c r="BL520" s="8">
        <v>1.2296736306856455</v>
      </c>
    </row>
    <row r="521" spans="1:64" x14ac:dyDescent="0.3">
      <c r="A521" s="7">
        <v>445292</v>
      </c>
      <c r="B521" s="7" t="s">
        <v>589</v>
      </c>
      <c r="C521" s="8">
        <f t="shared" si="144"/>
        <v>0.13801169426072588</v>
      </c>
      <c r="D521" s="8">
        <f t="shared" si="145"/>
        <v>3.6894466769185487E-2</v>
      </c>
      <c r="E521" s="8">
        <f t="shared" si="146"/>
        <v>0.20579340952009037</v>
      </c>
      <c r="F521" s="8">
        <f t="shared" si="147"/>
        <v>9.0546619678961271E-2</v>
      </c>
      <c r="G521" s="8">
        <f t="shared" si="148"/>
        <v>2.3418858008285488E-2</v>
      </c>
      <c r="H521" s="8">
        <f t="shared" si="149"/>
        <v>0.10014268460854034</v>
      </c>
      <c r="I521" s="8">
        <f t="shared" si="150"/>
        <v>0.12535767869525646</v>
      </c>
      <c r="J521" s="8">
        <f t="shared" si="151"/>
        <v>3.4163373594562903E-2</v>
      </c>
      <c r="K521" s="8">
        <f t="shared" si="152"/>
        <v>0.18011823885789355</v>
      </c>
      <c r="L521" s="8">
        <f t="shared" si="153"/>
        <v>0.12011918841567741</v>
      </c>
      <c r="M521" s="8">
        <f t="shared" si="154"/>
        <v>3.417400177597097E-2</v>
      </c>
      <c r="N521" s="8">
        <f t="shared" si="155"/>
        <v>0.20323165470429039</v>
      </c>
      <c r="O521" s="8">
        <f t="shared" si="156"/>
        <v>0.5242032998604027</v>
      </c>
      <c r="P521" s="8">
        <f t="shared" si="157"/>
        <v>1.140523621834032E-5</v>
      </c>
      <c r="Q521" s="8">
        <f t="shared" si="158"/>
        <v>0.3186747119174192</v>
      </c>
      <c r="R521" s="8">
        <f t="shared" si="159"/>
        <v>1</v>
      </c>
      <c r="S521" s="8">
        <f t="shared" si="160"/>
        <v>1.1012049364895162</v>
      </c>
      <c r="T521" s="8">
        <f t="shared" si="161"/>
        <v>1.22673606534129</v>
      </c>
      <c r="W521" s="7" t="s">
        <v>1824</v>
      </c>
      <c r="X521" s="7" t="s">
        <v>589</v>
      </c>
      <c r="Y521" s="8">
        <v>0</v>
      </c>
      <c r="Z521" s="8">
        <v>0</v>
      </c>
      <c r="AA521" s="8">
        <v>0</v>
      </c>
      <c r="AB521" s="8">
        <v>0</v>
      </c>
      <c r="AC521" s="8">
        <v>0</v>
      </c>
      <c r="AD521" s="8">
        <v>0</v>
      </c>
      <c r="AE521" s="8">
        <v>0</v>
      </c>
      <c r="AF521" s="8">
        <v>0</v>
      </c>
      <c r="AG521" s="8">
        <v>0</v>
      </c>
      <c r="AH521" s="8">
        <v>0</v>
      </c>
      <c r="AI521" s="8">
        <v>0</v>
      </c>
      <c r="AJ521" s="8">
        <v>0</v>
      </c>
      <c r="AK521" s="8">
        <v>0</v>
      </c>
      <c r="AL521" s="8">
        <v>0</v>
      </c>
      <c r="AM521" s="8">
        <v>0</v>
      </c>
      <c r="AN521" s="8">
        <v>1</v>
      </c>
      <c r="AO521" s="8">
        <v>0</v>
      </c>
      <c r="AP521" s="8">
        <v>0</v>
      </c>
      <c r="AS521" s="7">
        <v>445292</v>
      </c>
      <c r="AT521" s="7" t="s">
        <v>589</v>
      </c>
      <c r="AU521" s="8">
        <v>0.13801169426072588</v>
      </c>
      <c r="AV521" s="8">
        <v>3.6894466769185487E-2</v>
      </c>
      <c r="AW521" s="8">
        <v>0.20579340952009037</v>
      </c>
      <c r="AX521" s="8">
        <v>9.0546619678961271E-2</v>
      </c>
      <c r="AY521" s="8">
        <v>2.3418858008285488E-2</v>
      </c>
      <c r="AZ521" s="8">
        <v>0.10014268460854034</v>
      </c>
      <c r="BA521" s="8">
        <v>0.12535767869525646</v>
      </c>
      <c r="BB521" s="8">
        <v>3.4163373594562903E-2</v>
      </c>
      <c r="BC521" s="8">
        <v>0.18011823885789355</v>
      </c>
      <c r="BD521" s="8">
        <v>0.12011918841567741</v>
      </c>
      <c r="BE521" s="8">
        <v>3.417400177597097E-2</v>
      </c>
      <c r="BF521" s="8">
        <v>0.20323165470429039</v>
      </c>
      <c r="BG521" s="8">
        <v>0.5242032998604027</v>
      </c>
      <c r="BH521" s="8">
        <v>1.140523621834032E-5</v>
      </c>
      <c r="BI521" s="8">
        <v>0.3186747119174192</v>
      </c>
      <c r="BJ521" s="8">
        <v>1.3806995705500005</v>
      </c>
      <c r="BK521" s="8">
        <v>1.1012049364895162</v>
      </c>
      <c r="BL521" s="8">
        <v>1.22673606534129</v>
      </c>
    </row>
    <row r="522" spans="1:64" x14ac:dyDescent="0.3">
      <c r="A522" s="7">
        <v>445298</v>
      </c>
      <c r="B522" s="7" t="s">
        <v>1224</v>
      </c>
      <c r="C522" s="8">
        <f t="shared" si="144"/>
        <v>9.7462024441899997E-2</v>
      </c>
      <c r="D522" s="8">
        <f t="shared" si="145"/>
        <v>1.47507585195E-2</v>
      </c>
      <c r="E522" s="8">
        <f t="shared" si="146"/>
        <v>7.8463737313300003E-2</v>
      </c>
      <c r="F522" s="8">
        <f t="shared" si="147"/>
        <v>2.2309838792900001E-2</v>
      </c>
      <c r="G522" s="8">
        <f t="shared" si="148"/>
        <v>3.3815154044600001E-3</v>
      </c>
      <c r="H522" s="8">
        <f t="shared" si="149"/>
        <v>1.0690289723799999E-2</v>
      </c>
      <c r="I522" s="8">
        <f t="shared" si="150"/>
        <v>8.6463978124999993E-2</v>
      </c>
      <c r="J522" s="8">
        <f t="shared" si="151"/>
        <v>1.2402341363999999E-2</v>
      </c>
      <c r="K522" s="8">
        <f t="shared" si="152"/>
        <v>4.6275229770499998E-2</v>
      </c>
      <c r="L522" s="8">
        <f t="shared" si="153"/>
        <v>7.8324760486600004E-2</v>
      </c>
      <c r="M522" s="8">
        <f t="shared" si="154"/>
        <v>1.2661693395099999E-2</v>
      </c>
      <c r="N522" s="8">
        <f t="shared" si="155"/>
        <v>8.5720454902900006E-2</v>
      </c>
      <c r="O522" s="8">
        <f t="shared" si="156"/>
        <v>0.61118306597500005</v>
      </c>
      <c r="P522" s="8">
        <f t="shared" si="157"/>
        <v>3.2617232830799999E-5</v>
      </c>
      <c r="Q522" s="8">
        <f t="shared" si="158"/>
        <v>0.36012719355799999</v>
      </c>
      <c r="R522" s="8">
        <f t="shared" si="159"/>
        <v>1.19067652027</v>
      </c>
      <c r="S522" s="8">
        <f t="shared" si="160"/>
        <v>1.03638164392</v>
      </c>
      <c r="T522" s="8">
        <f t="shared" si="161"/>
        <v>1.1451415492599999</v>
      </c>
      <c r="W522" s="7" t="s">
        <v>1825</v>
      </c>
      <c r="X522" s="7" t="s">
        <v>1224</v>
      </c>
      <c r="Y522" s="8">
        <v>9.7462024441899997E-2</v>
      </c>
      <c r="Z522" s="8">
        <v>1.47507585195E-2</v>
      </c>
      <c r="AA522" s="8">
        <v>7.8463737313300003E-2</v>
      </c>
      <c r="AB522" s="8">
        <v>2.2309838792900001E-2</v>
      </c>
      <c r="AC522" s="8">
        <v>3.3815154044600001E-3</v>
      </c>
      <c r="AD522" s="8">
        <v>1.0690289723799999E-2</v>
      </c>
      <c r="AE522" s="8">
        <v>8.6463978124999993E-2</v>
      </c>
      <c r="AF522" s="8">
        <v>1.2402341363999999E-2</v>
      </c>
      <c r="AG522" s="8">
        <v>4.6275229770499998E-2</v>
      </c>
      <c r="AH522" s="8">
        <v>7.8324760486600004E-2</v>
      </c>
      <c r="AI522" s="8">
        <v>1.2661693395099999E-2</v>
      </c>
      <c r="AJ522" s="8">
        <v>8.5720454902900006E-2</v>
      </c>
      <c r="AK522" s="8">
        <v>0.61118306597500005</v>
      </c>
      <c r="AL522" s="8">
        <v>3.2617232830799999E-5</v>
      </c>
      <c r="AM522" s="8">
        <v>0.36012719355799999</v>
      </c>
      <c r="AN522" s="8">
        <v>1.19067652027</v>
      </c>
      <c r="AO522" s="8">
        <v>1.03638164392</v>
      </c>
      <c r="AP522" s="8">
        <v>1.1451415492599999</v>
      </c>
      <c r="AS522" s="7">
        <v>445298</v>
      </c>
      <c r="AT522" s="7" t="s">
        <v>1224</v>
      </c>
      <c r="AU522" s="8">
        <v>0.15011901452134352</v>
      </c>
      <c r="AV522" s="8">
        <v>3.898545047795806E-2</v>
      </c>
      <c r="AW522" s="8">
        <v>0.2261401774756516</v>
      </c>
      <c r="AX522" s="8">
        <v>0.10711841411819678</v>
      </c>
      <c r="AY522" s="8">
        <v>2.8130035076109033E-2</v>
      </c>
      <c r="AZ522" s="8">
        <v>0.12306078083387093</v>
      </c>
      <c r="BA522" s="8">
        <v>0.13590099739388065</v>
      </c>
      <c r="BB522" s="8">
        <v>3.5897979327806445E-2</v>
      </c>
      <c r="BC522" s="8">
        <v>0.19651394351524834</v>
      </c>
      <c r="BD522" s="8">
        <v>0.12583876021402904</v>
      </c>
      <c r="BE522" s="8">
        <v>3.4886891511195166E-2</v>
      </c>
      <c r="BF522" s="8">
        <v>0.21572840982971928</v>
      </c>
      <c r="BG522" s="8">
        <v>0.61118306597499916</v>
      </c>
      <c r="BH522" s="8">
        <v>1.0972720579754996E-5</v>
      </c>
      <c r="BI522" s="8">
        <v>0.3601271935580001</v>
      </c>
      <c r="BJ522" s="8">
        <v>1.4152446424746783</v>
      </c>
      <c r="BK522" s="8">
        <v>1.2583092300280638</v>
      </c>
      <c r="BL522" s="8">
        <v>1.3683129202369355</v>
      </c>
    </row>
    <row r="523" spans="1:64" x14ac:dyDescent="0.3">
      <c r="A523" s="7">
        <v>445320</v>
      </c>
      <c r="B523" s="7" t="s">
        <v>1225</v>
      </c>
      <c r="C523" s="8">
        <f t="shared" si="144"/>
        <v>9.7323647387100004E-2</v>
      </c>
      <c r="D523" s="8">
        <f t="shared" si="145"/>
        <v>1.4721856016599999E-2</v>
      </c>
      <c r="E523" s="8">
        <f t="shared" si="146"/>
        <v>7.8263009823600002E-2</v>
      </c>
      <c r="F523" s="8">
        <f t="shared" si="147"/>
        <v>4.34842210824E-2</v>
      </c>
      <c r="G523" s="8">
        <f t="shared" si="148"/>
        <v>6.5877084683200002E-3</v>
      </c>
      <c r="H523" s="8">
        <f t="shared" si="149"/>
        <v>2.06531572009E-2</v>
      </c>
      <c r="I523" s="8">
        <f t="shared" si="150"/>
        <v>8.6770562327300002E-2</v>
      </c>
      <c r="J523" s="8">
        <f t="shared" si="151"/>
        <v>1.2443106801299999E-2</v>
      </c>
      <c r="K523" s="8">
        <f t="shared" si="152"/>
        <v>4.6221969154400001E-2</v>
      </c>
      <c r="L523" s="8">
        <f t="shared" si="153"/>
        <v>7.7985296402799997E-2</v>
      </c>
      <c r="M523" s="8">
        <f t="shared" si="154"/>
        <v>1.2605813497899999E-2</v>
      </c>
      <c r="N523" s="8">
        <f t="shared" si="155"/>
        <v>8.5277060681799993E-2</v>
      </c>
      <c r="O523" s="8">
        <f t="shared" si="156"/>
        <v>0.6129666493</v>
      </c>
      <c r="P523" s="8">
        <f t="shared" si="157"/>
        <v>1.67229056255E-5</v>
      </c>
      <c r="Q523" s="8">
        <f t="shared" si="158"/>
        <v>0.35840316701899999</v>
      </c>
      <c r="R523" s="8">
        <f t="shared" si="159"/>
        <v>1.19030851323</v>
      </c>
      <c r="S523" s="8">
        <f t="shared" si="160"/>
        <v>1.07072508675</v>
      </c>
      <c r="T523" s="8">
        <f t="shared" si="161"/>
        <v>1.1454356382799999</v>
      </c>
      <c r="W523" s="7" t="s">
        <v>1826</v>
      </c>
      <c r="X523" s="7" t="s">
        <v>1225</v>
      </c>
      <c r="Y523" s="8">
        <v>9.7323647387100004E-2</v>
      </c>
      <c r="Z523" s="8">
        <v>1.4721856016599999E-2</v>
      </c>
      <c r="AA523" s="8">
        <v>7.8263009823600002E-2</v>
      </c>
      <c r="AB523" s="8">
        <v>4.34842210824E-2</v>
      </c>
      <c r="AC523" s="8">
        <v>6.5877084683200002E-3</v>
      </c>
      <c r="AD523" s="8">
        <v>2.06531572009E-2</v>
      </c>
      <c r="AE523" s="8">
        <v>8.6770562327300002E-2</v>
      </c>
      <c r="AF523" s="8">
        <v>1.2443106801299999E-2</v>
      </c>
      <c r="AG523" s="8">
        <v>4.6221969154400001E-2</v>
      </c>
      <c r="AH523" s="8">
        <v>7.7985296402799997E-2</v>
      </c>
      <c r="AI523" s="8">
        <v>1.2605813497899999E-2</v>
      </c>
      <c r="AJ523" s="8">
        <v>8.5277060681799993E-2</v>
      </c>
      <c r="AK523" s="8">
        <v>0.6129666493</v>
      </c>
      <c r="AL523" s="8">
        <v>1.67229056255E-5</v>
      </c>
      <c r="AM523" s="8">
        <v>0.35840316701899999</v>
      </c>
      <c r="AN523" s="8">
        <v>1.19030851323</v>
      </c>
      <c r="AO523" s="8">
        <v>1.07072508675</v>
      </c>
      <c r="AP523" s="8">
        <v>1.1454356382799999</v>
      </c>
      <c r="AS523" s="7">
        <v>445320</v>
      </c>
      <c r="AT523" s="7" t="s">
        <v>1225</v>
      </c>
      <c r="AU523" s="8">
        <v>0.14999724973015971</v>
      </c>
      <c r="AV523" s="8">
        <v>3.8954486366817732E-2</v>
      </c>
      <c r="AW523" s="8">
        <v>0.22140694133140967</v>
      </c>
      <c r="AX523" s="8">
        <v>0.10000381095915159</v>
      </c>
      <c r="AY523" s="8">
        <v>2.6066462540853711E-2</v>
      </c>
      <c r="AZ523" s="8">
        <v>0.11076414898274675</v>
      </c>
      <c r="BA523" s="8">
        <v>0.13643743349821613</v>
      </c>
      <c r="BB523" s="8">
        <v>3.6045040308330646E-2</v>
      </c>
      <c r="BC523" s="8">
        <v>0.19256899473947742</v>
      </c>
      <c r="BD523" s="8">
        <v>0.12535274864270324</v>
      </c>
      <c r="BE523" s="8">
        <v>3.4760135135712897E-2</v>
      </c>
      <c r="BF523" s="8">
        <v>0.21044790035742575</v>
      </c>
      <c r="BG523" s="8">
        <v>0.61296664929999944</v>
      </c>
      <c r="BH523" s="8">
        <v>1.0540857571921933E-5</v>
      </c>
      <c r="BI523" s="8">
        <v>0.35840316701899988</v>
      </c>
      <c r="BJ523" s="8">
        <v>1.4103586774282253</v>
      </c>
      <c r="BK523" s="8">
        <v>1.2368344224832257</v>
      </c>
      <c r="BL523" s="8">
        <v>1.3650514685454838</v>
      </c>
    </row>
    <row r="524" spans="1:64" x14ac:dyDescent="0.3">
      <c r="A524" s="7">
        <v>449110</v>
      </c>
      <c r="B524" s="7" t="s">
        <v>1226</v>
      </c>
      <c r="C524" s="8">
        <f t="shared" si="144"/>
        <v>0.102736542837</v>
      </c>
      <c r="D524" s="8">
        <f t="shared" si="145"/>
        <v>1.6271394512399999E-2</v>
      </c>
      <c r="E524" s="8">
        <f t="shared" si="146"/>
        <v>6.4216773063799998E-2</v>
      </c>
      <c r="F524" s="8">
        <f t="shared" si="147"/>
        <v>0.14009667332600001</v>
      </c>
      <c r="G524" s="8">
        <f t="shared" si="148"/>
        <v>2.01954854323E-2</v>
      </c>
      <c r="H524" s="8">
        <f t="shared" si="149"/>
        <v>5.3497877112900001E-2</v>
      </c>
      <c r="I524" s="8">
        <f t="shared" si="150"/>
        <v>0.108393319062</v>
      </c>
      <c r="J524" s="8">
        <f t="shared" si="151"/>
        <v>1.5634020674599999E-2</v>
      </c>
      <c r="K524" s="8">
        <f t="shared" si="152"/>
        <v>4.9010218272300003E-2</v>
      </c>
      <c r="L524" s="8">
        <f t="shared" si="153"/>
        <v>9.7126937365299995E-2</v>
      </c>
      <c r="M524" s="8">
        <f t="shared" si="154"/>
        <v>1.6387480298599998E-2</v>
      </c>
      <c r="N524" s="8">
        <f t="shared" si="155"/>
        <v>7.7622214975700002E-2</v>
      </c>
      <c r="O524" s="8">
        <f t="shared" si="156"/>
        <v>0.52626929170100001</v>
      </c>
      <c r="P524" s="8">
        <f t="shared" si="157"/>
        <v>6.1632259113400001E-6</v>
      </c>
      <c r="Q524" s="8">
        <f t="shared" si="158"/>
        <v>0.32244886360000002</v>
      </c>
      <c r="R524" s="8">
        <f t="shared" si="159"/>
        <v>1.18322471041</v>
      </c>
      <c r="S524" s="8">
        <f t="shared" si="160"/>
        <v>1.21379003587</v>
      </c>
      <c r="T524" s="8">
        <f t="shared" si="161"/>
        <v>1.1730375580100001</v>
      </c>
      <c r="W524" s="7" t="s">
        <v>1827</v>
      </c>
      <c r="X524" s="7" t="s">
        <v>1226</v>
      </c>
      <c r="Y524" s="8">
        <v>0.102736542837</v>
      </c>
      <c r="Z524" s="8">
        <v>1.6271394512399999E-2</v>
      </c>
      <c r="AA524" s="8">
        <v>6.4216773063799998E-2</v>
      </c>
      <c r="AB524" s="8">
        <v>0.14009667332600001</v>
      </c>
      <c r="AC524" s="8">
        <v>2.01954854323E-2</v>
      </c>
      <c r="AD524" s="8">
        <v>5.3497877112900001E-2</v>
      </c>
      <c r="AE524" s="8">
        <v>0.108393319062</v>
      </c>
      <c r="AF524" s="8">
        <v>1.5634020674599999E-2</v>
      </c>
      <c r="AG524" s="8">
        <v>4.9010218272300003E-2</v>
      </c>
      <c r="AH524" s="8">
        <v>9.7126937365299995E-2</v>
      </c>
      <c r="AI524" s="8">
        <v>1.6387480298599998E-2</v>
      </c>
      <c r="AJ524" s="8">
        <v>7.7622214975700002E-2</v>
      </c>
      <c r="AK524" s="8">
        <v>0.52626929170100001</v>
      </c>
      <c r="AL524" s="8">
        <v>6.1632259113400001E-6</v>
      </c>
      <c r="AM524" s="8">
        <v>0.32244886360000002</v>
      </c>
      <c r="AN524" s="8">
        <v>1.18322471041</v>
      </c>
      <c r="AO524" s="8">
        <v>1.21379003587</v>
      </c>
      <c r="AP524" s="8">
        <v>1.1730375580100001</v>
      </c>
      <c r="AS524" s="7">
        <v>449110</v>
      </c>
      <c r="AT524" s="7" t="s">
        <v>1226</v>
      </c>
      <c r="AU524" s="8">
        <v>0.1763394243413226</v>
      </c>
      <c r="AV524" s="8">
        <v>4.6745269035801638E-2</v>
      </c>
      <c r="AW524" s="8">
        <v>0.20288105375844676</v>
      </c>
      <c r="AX524" s="8">
        <v>0.17597012629041464</v>
      </c>
      <c r="AY524" s="8">
        <v>4.5297487273954509E-2</v>
      </c>
      <c r="AZ524" s="8">
        <v>0.14719220534536448</v>
      </c>
      <c r="BA524" s="8">
        <v>0.19468890220019358</v>
      </c>
      <c r="BB524" s="8">
        <v>4.9126148361451599E-2</v>
      </c>
      <c r="BC524" s="8">
        <v>0.20672405503044686</v>
      </c>
      <c r="BD524" s="8">
        <v>0.1751123492079564</v>
      </c>
      <c r="BE524" s="8">
        <v>4.8694104022612913E-2</v>
      </c>
      <c r="BF524" s="8">
        <v>0.21874809433677911</v>
      </c>
      <c r="BG524" s="8">
        <v>0.52626929170099934</v>
      </c>
      <c r="BH524" s="8">
        <v>9.2175057248877433E-6</v>
      </c>
      <c r="BI524" s="8">
        <v>0.3224488636000003</v>
      </c>
      <c r="BJ524" s="8">
        <v>1.4259657471356451</v>
      </c>
      <c r="BK524" s="8">
        <v>1.3684598189098389</v>
      </c>
      <c r="BL524" s="8">
        <v>1.4505391055922574</v>
      </c>
    </row>
    <row r="525" spans="1:64" x14ac:dyDescent="0.3">
      <c r="A525" s="7">
        <v>449121</v>
      </c>
      <c r="B525" s="7" t="s">
        <v>1227</v>
      </c>
      <c r="C525" s="8">
        <f t="shared" si="144"/>
        <v>0.102901714332</v>
      </c>
      <c r="D525" s="8">
        <f t="shared" si="145"/>
        <v>1.6314202194899999E-2</v>
      </c>
      <c r="E525" s="8">
        <f t="shared" si="146"/>
        <v>6.5549558485800005E-2</v>
      </c>
      <c r="F525" s="8">
        <f t="shared" si="147"/>
        <v>0.104960273108</v>
      </c>
      <c r="G525" s="8">
        <f t="shared" si="148"/>
        <v>1.5161843871100001E-2</v>
      </c>
      <c r="H525" s="8">
        <f t="shared" si="149"/>
        <v>4.1598120985900003E-2</v>
      </c>
      <c r="I525" s="8">
        <f t="shared" si="150"/>
        <v>0.108586403931</v>
      </c>
      <c r="J525" s="8">
        <f t="shared" si="151"/>
        <v>1.5679251140399999E-2</v>
      </c>
      <c r="K525" s="8">
        <f t="shared" si="152"/>
        <v>5.0518554174000002E-2</v>
      </c>
      <c r="L525" s="8">
        <f t="shared" si="153"/>
        <v>9.7625119316100004E-2</v>
      </c>
      <c r="M525" s="8">
        <f t="shared" si="154"/>
        <v>1.6478121739400001E-2</v>
      </c>
      <c r="N525" s="8">
        <f t="shared" si="155"/>
        <v>7.9367404525900007E-2</v>
      </c>
      <c r="O525" s="8">
        <f t="shared" si="156"/>
        <v>0.52436294407799999</v>
      </c>
      <c r="P525" s="8">
        <f t="shared" si="157"/>
        <v>8.2208097196600008E-6</v>
      </c>
      <c r="Q525" s="8">
        <f t="shared" si="158"/>
        <v>0.322088604399</v>
      </c>
      <c r="R525" s="8">
        <f t="shared" si="159"/>
        <v>1.1847654750100001</v>
      </c>
      <c r="S525" s="8">
        <f t="shared" si="160"/>
        <v>1.16172023797</v>
      </c>
      <c r="T525" s="8">
        <f t="shared" si="161"/>
        <v>1.17478420925</v>
      </c>
      <c r="W525" s="7" t="s">
        <v>1828</v>
      </c>
      <c r="X525" s="7" t="s">
        <v>1227</v>
      </c>
      <c r="Y525" s="8">
        <v>0.102901714332</v>
      </c>
      <c r="Z525" s="8">
        <v>1.6314202194899999E-2</v>
      </c>
      <c r="AA525" s="8">
        <v>6.5549558485800005E-2</v>
      </c>
      <c r="AB525" s="8">
        <v>0.104960273108</v>
      </c>
      <c r="AC525" s="8">
        <v>1.5161843871100001E-2</v>
      </c>
      <c r="AD525" s="8">
        <v>4.1598120985900003E-2</v>
      </c>
      <c r="AE525" s="8">
        <v>0.108586403931</v>
      </c>
      <c r="AF525" s="8">
        <v>1.5679251140399999E-2</v>
      </c>
      <c r="AG525" s="8">
        <v>5.0518554174000002E-2</v>
      </c>
      <c r="AH525" s="8">
        <v>9.7625119316100004E-2</v>
      </c>
      <c r="AI525" s="8">
        <v>1.6478121739400001E-2</v>
      </c>
      <c r="AJ525" s="8">
        <v>7.9367404525900007E-2</v>
      </c>
      <c r="AK525" s="8">
        <v>0.52436294407799999</v>
      </c>
      <c r="AL525" s="8">
        <v>8.2208097196600008E-6</v>
      </c>
      <c r="AM525" s="8">
        <v>0.322088604399</v>
      </c>
      <c r="AN525" s="8">
        <v>1.1847654750100001</v>
      </c>
      <c r="AO525" s="8">
        <v>1.16172023797</v>
      </c>
      <c r="AP525" s="8">
        <v>1.17478420925</v>
      </c>
      <c r="AS525" s="7">
        <v>449121</v>
      </c>
      <c r="AT525" s="7" t="s">
        <v>1227</v>
      </c>
      <c r="AU525" s="8">
        <v>0.17650714814364515</v>
      </c>
      <c r="AV525" s="8">
        <v>4.6783681128201624E-2</v>
      </c>
      <c r="AW525" s="8">
        <v>0.20305536198509994</v>
      </c>
      <c r="AX525" s="8">
        <v>0.18931738627177583</v>
      </c>
      <c r="AY525" s="8">
        <v>4.8107703141591934E-2</v>
      </c>
      <c r="AZ525" s="8">
        <v>0.15840610838409355</v>
      </c>
      <c r="BA525" s="8">
        <v>0.19503316509401614</v>
      </c>
      <c r="BB525" s="8">
        <v>4.9216803195761293E-2</v>
      </c>
      <c r="BC525" s="8">
        <v>0.20720223500242746</v>
      </c>
      <c r="BD525" s="8">
        <v>0.17593997580804996</v>
      </c>
      <c r="BE525" s="8">
        <v>4.8908444574025788E-2</v>
      </c>
      <c r="BF525" s="8">
        <v>0.21964253451063709</v>
      </c>
      <c r="BG525" s="8">
        <v>0.52436294407799988</v>
      </c>
      <c r="BH525" s="8">
        <v>7.9138572854803199E-6</v>
      </c>
      <c r="BI525" s="8">
        <v>0.32208860439899956</v>
      </c>
      <c r="BJ525" s="8">
        <v>1.4263461912567741</v>
      </c>
      <c r="BK525" s="8">
        <v>1.3958311977972579</v>
      </c>
      <c r="BL525" s="8">
        <v>1.4514522032927419</v>
      </c>
    </row>
    <row r="526" spans="1:64" x14ac:dyDescent="0.3">
      <c r="A526" s="7">
        <v>449122</v>
      </c>
      <c r="B526" s="7" t="s">
        <v>1228</v>
      </c>
      <c r="C526" s="8">
        <f t="shared" si="144"/>
        <v>0.103237284586</v>
      </c>
      <c r="D526" s="8">
        <f t="shared" si="145"/>
        <v>1.6337209806400001E-2</v>
      </c>
      <c r="E526" s="8">
        <f t="shared" si="146"/>
        <v>6.3949720811800004E-2</v>
      </c>
      <c r="F526" s="8">
        <f t="shared" si="147"/>
        <v>0.124598174381</v>
      </c>
      <c r="G526" s="8">
        <f t="shared" si="148"/>
        <v>1.8115569765700001E-2</v>
      </c>
      <c r="H526" s="8">
        <f t="shared" si="149"/>
        <v>4.7490507633099997E-2</v>
      </c>
      <c r="I526" s="8">
        <f t="shared" si="150"/>
        <v>0.10764064736200001</v>
      </c>
      <c r="J526" s="8">
        <f t="shared" si="151"/>
        <v>1.5563396370299999E-2</v>
      </c>
      <c r="K526" s="8">
        <f t="shared" si="152"/>
        <v>4.8142317084799997E-2</v>
      </c>
      <c r="L526" s="8">
        <f t="shared" si="153"/>
        <v>0.10210134742300001</v>
      </c>
      <c r="M526" s="8">
        <f t="shared" si="154"/>
        <v>1.7131562158600001E-2</v>
      </c>
      <c r="N526" s="8">
        <f t="shared" si="155"/>
        <v>8.0773462963000003E-2</v>
      </c>
      <c r="O526" s="8">
        <f t="shared" si="156"/>
        <v>0.50500985644600005</v>
      </c>
      <c r="P526" s="8">
        <f t="shared" si="157"/>
        <v>6.8826715019099997E-6</v>
      </c>
      <c r="Q526" s="8">
        <f t="shared" si="158"/>
        <v>0.32482040359999997</v>
      </c>
      <c r="R526" s="8">
        <f t="shared" si="159"/>
        <v>1.1835242152000001</v>
      </c>
      <c r="S526" s="8">
        <f t="shared" si="160"/>
        <v>1.19020425178</v>
      </c>
      <c r="T526" s="8">
        <f t="shared" si="161"/>
        <v>1.1713463608200001</v>
      </c>
      <c r="W526" s="7" t="s">
        <v>1829</v>
      </c>
      <c r="X526" s="7" t="s">
        <v>1228</v>
      </c>
      <c r="Y526" s="8">
        <v>0.103237284586</v>
      </c>
      <c r="Z526" s="8">
        <v>1.6337209806400001E-2</v>
      </c>
      <c r="AA526" s="8">
        <v>6.3949720811800004E-2</v>
      </c>
      <c r="AB526" s="8">
        <v>0.124598174381</v>
      </c>
      <c r="AC526" s="8">
        <v>1.8115569765700001E-2</v>
      </c>
      <c r="AD526" s="8">
        <v>4.7490507633099997E-2</v>
      </c>
      <c r="AE526" s="8">
        <v>0.10764064736200001</v>
      </c>
      <c r="AF526" s="8">
        <v>1.5563396370299999E-2</v>
      </c>
      <c r="AG526" s="8">
        <v>4.8142317084799997E-2</v>
      </c>
      <c r="AH526" s="8">
        <v>0.10210134742300001</v>
      </c>
      <c r="AI526" s="8">
        <v>1.7131562158600001E-2</v>
      </c>
      <c r="AJ526" s="8">
        <v>8.0773462963000003E-2</v>
      </c>
      <c r="AK526" s="8">
        <v>0.50500985644600005</v>
      </c>
      <c r="AL526" s="8">
        <v>6.8826715019099997E-6</v>
      </c>
      <c r="AM526" s="8">
        <v>0.32482040359999997</v>
      </c>
      <c r="AN526" s="8">
        <v>1.1835242152000001</v>
      </c>
      <c r="AO526" s="8">
        <v>1.19020425178</v>
      </c>
      <c r="AP526" s="8">
        <v>1.1713463608200001</v>
      </c>
      <c r="AS526" s="7">
        <v>449122</v>
      </c>
      <c r="AT526" s="7" t="s">
        <v>1228</v>
      </c>
      <c r="AU526" s="8">
        <v>0.16936753127288709</v>
      </c>
      <c r="AV526" s="8">
        <v>4.5434670106858074E-2</v>
      </c>
      <c r="AW526" s="8">
        <v>0.18927460861095169</v>
      </c>
      <c r="AX526" s="8">
        <v>0.14188681031348063</v>
      </c>
      <c r="AY526" s="8">
        <v>3.703435667402194E-2</v>
      </c>
      <c r="AZ526" s="8">
        <v>0.11538596812383545</v>
      </c>
      <c r="BA526" s="8">
        <v>0.18585207853293545</v>
      </c>
      <c r="BB526" s="8">
        <v>4.7482907312525829E-2</v>
      </c>
      <c r="BC526" s="8">
        <v>0.19114360127047586</v>
      </c>
      <c r="BD526" s="8">
        <v>0.17615178547427424</v>
      </c>
      <c r="BE526" s="8">
        <v>4.9352364205129028E-2</v>
      </c>
      <c r="BF526" s="8">
        <v>0.21371045675256942</v>
      </c>
      <c r="BG526" s="8">
        <v>0.4724285753849683</v>
      </c>
      <c r="BH526" s="8">
        <v>9.7635248823388708E-6</v>
      </c>
      <c r="BI526" s="8">
        <v>0.30386424852903254</v>
      </c>
      <c r="BJ526" s="8">
        <v>1.4040768099909677</v>
      </c>
      <c r="BK526" s="8">
        <v>1.229791006078871</v>
      </c>
      <c r="BL526" s="8">
        <v>1.3599624580837095</v>
      </c>
    </row>
    <row r="527" spans="1:64" x14ac:dyDescent="0.3">
      <c r="A527" s="7">
        <v>449129</v>
      </c>
      <c r="B527" s="7" t="s">
        <v>1229</v>
      </c>
      <c r="C527" s="8">
        <f t="shared" si="144"/>
        <v>0.102823444555</v>
      </c>
      <c r="D527" s="8">
        <f t="shared" si="145"/>
        <v>1.62955537266E-2</v>
      </c>
      <c r="E527" s="8">
        <f t="shared" si="146"/>
        <v>6.4091984128400004E-2</v>
      </c>
      <c r="F527" s="8">
        <f t="shared" si="147"/>
        <v>0.12023313323</v>
      </c>
      <c r="G527" s="8">
        <f t="shared" si="148"/>
        <v>1.73559221699E-2</v>
      </c>
      <c r="H527" s="8">
        <f t="shared" si="149"/>
        <v>4.5990198703299998E-2</v>
      </c>
      <c r="I527" s="8">
        <f t="shared" si="150"/>
        <v>0.10813793311</v>
      </c>
      <c r="J527" s="8">
        <f t="shared" si="151"/>
        <v>1.5609261093300001E-2</v>
      </c>
      <c r="K527" s="8">
        <f t="shared" si="152"/>
        <v>4.8904264746099997E-2</v>
      </c>
      <c r="L527" s="8">
        <f t="shared" si="153"/>
        <v>9.7500972475699998E-2</v>
      </c>
      <c r="M527" s="8">
        <f t="shared" si="154"/>
        <v>1.6456207069899999E-2</v>
      </c>
      <c r="N527" s="8">
        <f t="shared" si="155"/>
        <v>7.7652977300899997E-2</v>
      </c>
      <c r="O527" s="8">
        <f t="shared" si="156"/>
        <v>0.52463999556600005</v>
      </c>
      <c r="P527" s="8">
        <f t="shared" si="157"/>
        <v>7.17651239583E-6</v>
      </c>
      <c r="Q527" s="8">
        <f t="shared" si="158"/>
        <v>0.323273862588</v>
      </c>
      <c r="R527" s="8">
        <f t="shared" si="159"/>
        <v>1.1832109824099999</v>
      </c>
      <c r="S527" s="8">
        <f t="shared" si="160"/>
        <v>1.1835792541000001</v>
      </c>
      <c r="T527" s="8">
        <f t="shared" si="161"/>
        <v>1.1726514589499999</v>
      </c>
      <c r="W527" s="7" t="s">
        <v>1830</v>
      </c>
      <c r="X527" s="7" t="s">
        <v>1229</v>
      </c>
      <c r="Y527" s="8">
        <v>0.102823444555</v>
      </c>
      <c r="Z527" s="8">
        <v>1.62955537266E-2</v>
      </c>
      <c r="AA527" s="8">
        <v>6.4091984128400004E-2</v>
      </c>
      <c r="AB527" s="8">
        <v>0.12023313323</v>
      </c>
      <c r="AC527" s="8">
        <v>1.73559221699E-2</v>
      </c>
      <c r="AD527" s="8">
        <v>4.5990198703299998E-2</v>
      </c>
      <c r="AE527" s="8">
        <v>0.10813793311</v>
      </c>
      <c r="AF527" s="8">
        <v>1.5609261093300001E-2</v>
      </c>
      <c r="AG527" s="8">
        <v>4.8904264746099997E-2</v>
      </c>
      <c r="AH527" s="8">
        <v>9.7500972475699998E-2</v>
      </c>
      <c r="AI527" s="8">
        <v>1.6456207069899999E-2</v>
      </c>
      <c r="AJ527" s="8">
        <v>7.7652977300899997E-2</v>
      </c>
      <c r="AK527" s="8">
        <v>0.52463999556600005</v>
      </c>
      <c r="AL527" s="8">
        <v>7.17651239583E-6</v>
      </c>
      <c r="AM527" s="8">
        <v>0.323273862588</v>
      </c>
      <c r="AN527" s="8">
        <v>1.1832109824099999</v>
      </c>
      <c r="AO527" s="8">
        <v>1.1835792541000001</v>
      </c>
      <c r="AP527" s="8">
        <v>1.1726514589499999</v>
      </c>
      <c r="AS527" s="7">
        <v>449129</v>
      </c>
      <c r="AT527" s="7" t="s">
        <v>1229</v>
      </c>
      <c r="AU527" s="8">
        <v>0.17647694201762906</v>
      </c>
      <c r="AV527" s="8">
        <v>4.6773756331333863E-2</v>
      </c>
      <c r="AW527" s="8">
        <v>0.20237902687430803</v>
      </c>
      <c r="AX527" s="8">
        <v>0.10534894636712097</v>
      </c>
      <c r="AY527" s="8">
        <v>2.6243075916767413E-2</v>
      </c>
      <c r="AZ527" s="8">
        <v>8.3968407453287097E-2</v>
      </c>
      <c r="BA527" s="8">
        <v>0.19429992733206458</v>
      </c>
      <c r="BB527" s="8">
        <v>4.9027085993759684E-2</v>
      </c>
      <c r="BC527" s="8">
        <v>0.20580558527353396</v>
      </c>
      <c r="BD527" s="8">
        <v>0.1758029607823984</v>
      </c>
      <c r="BE527" s="8">
        <v>4.8873342259140334E-2</v>
      </c>
      <c r="BF527" s="8">
        <v>0.21881582305531452</v>
      </c>
      <c r="BG527" s="8">
        <v>0.52463999556600083</v>
      </c>
      <c r="BH527" s="8">
        <v>1.4272793958450966E-5</v>
      </c>
      <c r="BI527" s="8">
        <v>0.32327386258799973</v>
      </c>
      <c r="BJ527" s="8">
        <v>1.4256297252233872</v>
      </c>
      <c r="BK527" s="8">
        <v>1.2155604297382259</v>
      </c>
      <c r="BL527" s="8">
        <v>1.4491325985993544</v>
      </c>
    </row>
    <row r="528" spans="1:64" x14ac:dyDescent="0.3">
      <c r="A528" s="7">
        <v>449210</v>
      </c>
      <c r="B528" s="7" t="s">
        <v>1230</v>
      </c>
      <c r="C528" s="8">
        <f t="shared" si="144"/>
        <v>0.102784278731</v>
      </c>
      <c r="D528" s="8">
        <f t="shared" si="145"/>
        <v>1.6269786786800002E-2</v>
      </c>
      <c r="E528" s="8">
        <f t="shared" si="146"/>
        <v>6.5323384646100005E-2</v>
      </c>
      <c r="F528" s="8">
        <f t="shared" si="147"/>
        <v>0.13119736564100001</v>
      </c>
      <c r="G528" s="8">
        <f t="shared" si="148"/>
        <v>1.8891033757900001E-2</v>
      </c>
      <c r="H528" s="8">
        <f t="shared" si="149"/>
        <v>5.1766502210600002E-2</v>
      </c>
      <c r="I528" s="8">
        <f t="shared" si="150"/>
        <v>0.107821442694</v>
      </c>
      <c r="J528" s="8">
        <f t="shared" si="151"/>
        <v>1.5540948992699999E-2</v>
      </c>
      <c r="K528" s="8">
        <f t="shared" si="152"/>
        <v>4.9821818988500001E-2</v>
      </c>
      <c r="L528" s="8">
        <f t="shared" si="153"/>
        <v>9.7027514782000002E-2</v>
      </c>
      <c r="M528" s="8">
        <f t="shared" si="154"/>
        <v>1.63704411674E-2</v>
      </c>
      <c r="N528" s="8">
        <f t="shared" si="155"/>
        <v>7.8835244384100001E-2</v>
      </c>
      <c r="O528" s="8">
        <f t="shared" si="156"/>
        <v>0.52687969630999998</v>
      </c>
      <c r="P528" s="8">
        <f t="shared" si="157"/>
        <v>6.5907009736199996E-6</v>
      </c>
      <c r="Q528" s="8">
        <f t="shared" si="158"/>
        <v>0.32443805388800001</v>
      </c>
      <c r="R528" s="8">
        <f t="shared" si="159"/>
        <v>1.18437745016</v>
      </c>
      <c r="S528" s="8">
        <f t="shared" si="160"/>
        <v>1.20185490161</v>
      </c>
      <c r="T528" s="8">
        <f t="shared" si="161"/>
        <v>1.1731842106799999</v>
      </c>
      <c r="W528" s="7" t="s">
        <v>1831</v>
      </c>
      <c r="X528" s="7" t="s">
        <v>1230</v>
      </c>
      <c r="Y528" s="8">
        <v>0.102784278731</v>
      </c>
      <c r="Z528" s="8">
        <v>1.6269786786800002E-2</v>
      </c>
      <c r="AA528" s="8">
        <v>6.5323384646100005E-2</v>
      </c>
      <c r="AB528" s="8">
        <v>0.13119736564100001</v>
      </c>
      <c r="AC528" s="8">
        <v>1.8891033757900001E-2</v>
      </c>
      <c r="AD528" s="8">
        <v>5.1766502210600002E-2</v>
      </c>
      <c r="AE528" s="8">
        <v>0.107821442694</v>
      </c>
      <c r="AF528" s="8">
        <v>1.5540948992699999E-2</v>
      </c>
      <c r="AG528" s="8">
        <v>4.9821818988500001E-2</v>
      </c>
      <c r="AH528" s="8">
        <v>9.7027514782000002E-2</v>
      </c>
      <c r="AI528" s="8">
        <v>1.63704411674E-2</v>
      </c>
      <c r="AJ528" s="8">
        <v>7.8835244384100001E-2</v>
      </c>
      <c r="AK528" s="8">
        <v>0.52687969630999998</v>
      </c>
      <c r="AL528" s="8">
        <v>6.5907009736199996E-6</v>
      </c>
      <c r="AM528" s="8">
        <v>0.32443805388800001</v>
      </c>
      <c r="AN528" s="8">
        <v>1.18437745016</v>
      </c>
      <c r="AO528" s="8">
        <v>1.20185490161</v>
      </c>
      <c r="AP528" s="8">
        <v>1.1731842106799999</v>
      </c>
      <c r="AS528" s="7">
        <v>449210</v>
      </c>
      <c r="AT528" s="7" t="s">
        <v>1230</v>
      </c>
      <c r="AU528" s="8">
        <v>0.17636728594672579</v>
      </c>
      <c r="AV528" s="8">
        <v>4.6756731128774195E-2</v>
      </c>
      <c r="AW528" s="8">
        <v>0.20427475336608708</v>
      </c>
      <c r="AX528" s="8">
        <v>0.18518244981378548</v>
      </c>
      <c r="AY528" s="8">
        <v>4.6945496548490319E-2</v>
      </c>
      <c r="AZ528" s="8">
        <v>0.1543585261136258</v>
      </c>
      <c r="BA528" s="8">
        <v>0.19355148065072578</v>
      </c>
      <c r="BB528" s="8">
        <v>4.8840488453819365E-2</v>
      </c>
      <c r="BC528" s="8">
        <v>0.2069075431039307</v>
      </c>
      <c r="BD528" s="8">
        <v>0.17491025440558064</v>
      </c>
      <c r="BE528" s="8">
        <v>4.8651454925283874E-2</v>
      </c>
      <c r="BF528" s="8">
        <v>0.22036184653990321</v>
      </c>
      <c r="BG528" s="8">
        <v>0.52687969631000053</v>
      </c>
      <c r="BH528" s="8">
        <v>7.8010183282024188E-6</v>
      </c>
      <c r="BI528" s="8">
        <v>0.3244380538879999</v>
      </c>
      <c r="BJ528" s="8">
        <v>1.4273987704419351</v>
      </c>
      <c r="BK528" s="8">
        <v>1.3864864724754842</v>
      </c>
      <c r="BL528" s="8">
        <v>1.4492995122085486</v>
      </c>
    </row>
    <row r="529" spans="1:64" x14ac:dyDescent="0.3">
      <c r="A529" s="7">
        <v>455110</v>
      </c>
      <c r="B529" s="7" t="s">
        <v>592</v>
      </c>
      <c r="C529" s="8">
        <f t="shared" si="144"/>
        <v>9.0591109474300005E-2</v>
      </c>
      <c r="D529" s="8">
        <f t="shared" si="145"/>
        <v>1.3231826200199999E-2</v>
      </c>
      <c r="E529" s="8">
        <f t="shared" si="146"/>
        <v>7.0812935432100002E-2</v>
      </c>
      <c r="F529" s="8">
        <f t="shared" si="147"/>
        <v>6.6191863145299998E-2</v>
      </c>
      <c r="G529" s="8">
        <f t="shared" si="148"/>
        <v>9.7380808967300007E-3</v>
      </c>
      <c r="H529" s="8">
        <f t="shared" si="149"/>
        <v>3.5161685657900003E-2</v>
      </c>
      <c r="I529" s="8">
        <f t="shared" si="150"/>
        <v>9.4198706440100005E-2</v>
      </c>
      <c r="J529" s="8">
        <f t="shared" si="151"/>
        <v>1.2618512976E-2</v>
      </c>
      <c r="K529" s="8">
        <f t="shared" si="152"/>
        <v>5.7571846257700003E-2</v>
      </c>
      <c r="L529" s="8">
        <f t="shared" si="153"/>
        <v>7.9743821235500001E-2</v>
      </c>
      <c r="M529" s="8">
        <f t="shared" si="154"/>
        <v>1.202471395E-2</v>
      </c>
      <c r="N529" s="8">
        <f t="shared" si="155"/>
        <v>7.4124244310199996E-2</v>
      </c>
      <c r="O529" s="8">
        <f t="shared" si="156"/>
        <v>0.58725856665300002</v>
      </c>
      <c r="P529" s="8">
        <f t="shared" si="157"/>
        <v>1.0297656622900001E-5</v>
      </c>
      <c r="Q529" s="8">
        <f t="shared" si="158"/>
        <v>0.322824057592</v>
      </c>
      <c r="R529" s="8">
        <f t="shared" si="159"/>
        <v>1.17463587111</v>
      </c>
      <c r="S529" s="8">
        <f t="shared" si="160"/>
        <v>1.1110916297</v>
      </c>
      <c r="T529" s="8">
        <f t="shared" si="161"/>
        <v>1.16438906567</v>
      </c>
      <c r="W529" s="7" t="s">
        <v>1832</v>
      </c>
      <c r="X529" s="7" t="s">
        <v>592</v>
      </c>
      <c r="Y529" s="8">
        <v>9.0591109474300005E-2</v>
      </c>
      <c r="Z529" s="8">
        <v>1.3231826200199999E-2</v>
      </c>
      <c r="AA529" s="8">
        <v>7.0812935432100002E-2</v>
      </c>
      <c r="AB529" s="8">
        <v>6.6191863145299998E-2</v>
      </c>
      <c r="AC529" s="8">
        <v>9.7380808967300007E-3</v>
      </c>
      <c r="AD529" s="8">
        <v>3.5161685657900003E-2</v>
      </c>
      <c r="AE529" s="8">
        <v>9.4198706440100005E-2</v>
      </c>
      <c r="AF529" s="8">
        <v>1.2618512976E-2</v>
      </c>
      <c r="AG529" s="8">
        <v>5.7571846257700003E-2</v>
      </c>
      <c r="AH529" s="8">
        <v>7.9743821235500001E-2</v>
      </c>
      <c r="AI529" s="8">
        <v>1.202471395E-2</v>
      </c>
      <c r="AJ529" s="8">
        <v>7.4124244310199996E-2</v>
      </c>
      <c r="AK529" s="8">
        <v>0.58725856665300002</v>
      </c>
      <c r="AL529" s="8">
        <v>1.0297656622900001E-5</v>
      </c>
      <c r="AM529" s="8">
        <v>0.322824057592</v>
      </c>
      <c r="AN529" s="8">
        <v>1.17463587111</v>
      </c>
      <c r="AO529" s="8">
        <v>1.1110916297</v>
      </c>
      <c r="AP529" s="8">
        <v>1.16438906567</v>
      </c>
      <c r="AS529" s="7">
        <v>455110</v>
      </c>
      <c r="AT529" s="7" t="s">
        <v>592</v>
      </c>
      <c r="AU529" s="8">
        <v>0.14319490635311774</v>
      </c>
      <c r="AV529" s="8">
        <v>3.6890995385035492E-2</v>
      </c>
      <c r="AW529" s="8">
        <v>0.22317599320669837</v>
      </c>
      <c r="AX529" s="8">
        <v>8.699745937738225E-2</v>
      </c>
      <c r="AY529" s="8">
        <v>2.2381907246196778E-2</v>
      </c>
      <c r="AZ529" s="8">
        <v>0.10379288417978223</v>
      </c>
      <c r="BA529" s="8">
        <v>0.16013924172225644</v>
      </c>
      <c r="BB529" s="8">
        <v>3.8503929354743567E-2</v>
      </c>
      <c r="BC529" s="8">
        <v>0.23492582107728704</v>
      </c>
      <c r="BD529" s="8">
        <v>0.13026520092867425</v>
      </c>
      <c r="BE529" s="8">
        <v>3.4590611147572586E-2</v>
      </c>
      <c r="BF529" s="8">
        <v>0.20810812035890161</v>
      </c>
      <c r="BG529" s="8">
        <v>0.55884282955688658</v>
      </c>
      <c r="BH529" s="8">
        <v>1.0750949105722903E-5</v>
      </c>
      <c r="BI529" s="8">
        <v>0.30720353867625805</v>
      </c>
      <c r="BJ529" s="8">
        <v>1.4032618949445161</v>
      </c>
      <c r="BK529" s="8">
        <v>1.1647851540290324</v>
      </c>
      <c r="BL529" s="8">
        <v>1.3851818953798385</v>
      </c>
    </row>
    <row r="530" spans="1:64" x14ac:dyDescent="0.3">
      <c r="A530" s="7">
        <v>455211</v>
      </c>
      <c r="B530" s="7" t="s">
        <v>593</v>
      </c>
      <c r="C530" s="8">
        <f t="shared" si="144"/>
        <v>9.0356889664800003E-2</v>
      </c>
      <c r="D530" s="8">
        <f t="shared" si="145"/>
        <v>1.31720190438E-2</v>
      </c>
      <c r="E530" s="8">
        <f t="shared" si="146"/>
        <v>6.8281075588899995E-2</v>
      </c>
      <c r="F530" s="8">
        <f t="shared" si="147"/>
        <v>2.9217618408800002E-2</v>
      </c>
      <c r="G530" s="8">
        <f t="shared" si="148"/>
        <v>4.2913941940399998E-3</v>
      </c>
      <c r="H530" s="8">
        <f t="shared" si="149"/>
        <v>1.4427388231299999E-2</v>
      </c>
      <c r="I530" s="8">
        <f t="shared" si="150"/>
        <v>9.6181834187000007E-2</v>
      </c>
      <c r="J530" s="8">
        <f t="shared" si="151"/>
        <v>1.2853720425500001E-2</v>
      </c>
      <c r="K530" s="8">
        <f t="shared" si="152"/>
        <v>5.6551195941500002E-2</v>
      </c>
      <c r="L530" s="8">
        <f t="shared" si="153"/>
        <v>7.9389224197899996E-2</v>
      </c>
      <c r="M530" s="8">
        <f t="shared" si="154"/>
        <v>1.1946989529599999E-2</v>
      </c>
      <c r="N530" s="8">
        <f t="shared" si="155"/>
        <v>7.1102959463499996E-2</v>
      </c>
      <c r="O530" s="8">
        <f t="shared" si="156"/>
        <v>0.58866342351699996</v>
      </c>
      <c r="P530" s="8">
        <f t="shared" si="157"/>
        <v>2.3280546348000001E-5</v>
      </c>
      <c r="Q530" s="8">
        <f t="shared" si="158"/>
        <v>0.31556824403900002</v>
      </c>
      <c r="R530" s="8">
        <f t="shared" si="159"/>
        <v>1.1718099843000001</v>
      </c>
      <c r="S530" s="8">
        <f t="shared" si="160"/>
        <v>1.0479364008300001</v>
      </c>
      <c r="T530" s="8">
        <f t="shared" si="161"/>
        <v>1.1655867505499999</v>
      </c>
      <c r="W530" s="7" t="s">
        <v>1833</v>
      </c>
      <c r="X530" s="7" t="s">
        <v>593</v>
      </c>
      <c r="Y530" s="8">
        <v>9.0356889664800003E-2</v>
      </c>
      <c r="Z530" s="8">
        <v>1.31720190438E-2</v>
      </c>
      <c r="AA530" s="8">
        <v>6.8281075588899995E-2</v>
      </c>
      <c r="AB530" s="8">
        <v>2.9217618408800002E-2</v>
      </c>
      <c r="AC530" s="8">
        <v>4.2913941940399998E-3</v>
      </c>
      <c r="AD530" s="8">
        <v>1.4427388231299999E-2</v>
      </c>
      <c r="AE530" s="8">
        <v>9.6181834187000007E-2</v>
      </c>
      <c r="AF530" s="8">
        <v>1.2853720425500001E-2</v>
      </c>
      <c r="AG530" s="8">
        <v>5.6551195941500002E-2</v>
      </c>
      <c r="AH530" s="8">
        <v>7.9389224197899996E-2</v>
      </c>
      <c r="AI530" s="8">
        <v>1.1946989529599999E-2</v>
      </c>
      <c r="AJ530" s="8">
        <v>7.1102959463499996E-2</v>
      </c>
      <c r="AK530" s="8">
        <v>0.58866342351699996</v>
      </c>
      <c r="AL530" s="8">
        <v>2.3280546348000001E-5</v>
      </c>
      <c r="AM530" s="8">
        <v>0.31556824403900002</v>
      </c>
      <c r="AN530" s="8">
        <v>1.1718099843000001</v>
      </c>
      <c r="AO530" s="8">
        <v>1.0479364008300001</v>
      </c>
      <c r="AP530" s="8">
        <v>1.1655867505499999</v>
      </c>
      <c r="AS530" s="7">
        <v>455211</v>
      </c>
      <c r="AT530" s="7" t="s">
        <v>593</v>
      </c>
      <c r="AU530" s="8">
        <v>0.14641789466087743</v>
      </c>
      <c r="AV530" s="8">
        <v>3.7389390526450003E-2</v>
      </c>
      <c r="AW530" s="8">
        <v>0.23264072097070809</v>
      </c>
      <c r="AX530" s="8">
        <v>0.11975938941790162</v>
      </c>
      <c r="AY530" s="8">
        <v>3.0764881950152749E-2</v>
      </c>
      <c r="AZ530" s="8">
        <v>0.14853121664302738</v>
      </c>
      <c r="BA530" s="8">
        <v>0.16749295692244195</v>
      </c>
      <c r="BB530" s="8">
        <v>3.9888898699343547E-2</v>
      </c>
      <c r="BC530" s="8">
        <v>0.2520356445292613</v>
      </c>
      <c r="BD530" s="8">
        <v>0.13295483597397906</v>
      </c>
      <c r="BE530" s="8">
        <v>3.4965498818503214E-2</v>
      </c>
      <c r="BF530" s="8">
        <v>0.21569092811946938</v>
      </c>
      <c r="BG530" s="8">
        <v>0.57916885216995195</v>
      </c>
      <c r="BH530" s="8">
        <v>8.6613650213395152E-6</v>
      </c>
      <c r="BI530" s="8">
        <v>0.31047843365127403</v>
      </c>
      <c r="BJ530" s="8">
        <v>1.416448006158548</v>
      </c>
      <c r="BK530" s="8">
        <v>1.2829264557522579</v>
      </c>
      <c r="BL530" s="8">
        <v>1.4432884678922584</v>
      </c>
    </row>
    <row r="531" spans="1:64" x14ac:dyDescent="0.3">
      <c r="A531" s="7">
        <v>455219</v>
      </c>
      <c r="B531" s="7" t="s">
        <v>1231</v>
      </c>
      <c r="C531" s="8">
        <f t="shared" si="144"/>
        <v>9.0437106225200001E-2</v>
      </c>
      <c r="D531" s="8">
        <f t="shared" si="145"/>
        <v>1.3185663128399999E-2</v>
      </c>
      <c r="E531" s="8">
        <f t="shared" si="146"/>
        <v>7.0829765748600004E-2</v>
      </c>
      <c r="F531" s="8">
        <f t="shared" si="147"/>
        <v>7.9739766610100002E-2</v>
      </c>
      <c r="G531" s="8">
        <f t="shared" si="148"/>
        <v>1.17224201558E-2</v>
      </c>
      <c r="H531" s="8">
        <f t="shared" si="149"/>
        <v>4.2496361751499998E-2</v>
      </c>
      <c r="I531" s="8">
        <f t="shared" si="150"/>
        <v>9.4737847358599997E-2</v>
      </c>
      <c r="J531" s="8">
        <f t="shared" si="151"/>
        <v>1.2667802605899999E-2</v>
      </c>
      <c r="K531" s="8">
        <f t="shared" si="152"/>
        <v>5.8318245797199998E-2</v>
      </c>
      <c r="L531" s="8">
        <f t="shared" si="153"/>
        <v>7.9812631224200001E-2</v>
      </c>
      <c r="M531" s="8">
        <f t="shared" si="154"/>
        <v>1.2007390433599999E-2</v>
      </c>
      <c r="N531" s="8">
        <f t="shared" si="155"/>
        <v>7.4077707420399999E-2</v>
      </c>
      <c r="O531" s="8">
        <f t="shared" si="156"/>
        <v>0.58615813740699996</v>
      </c>
      <c r="P531" s="8">
        <f t="shared" si="157"/>
        <v>8.5267882453599999E-6</v>
      </c>
      <c r="Q531" s="8">
        <f t="shared" si="158"/>
        <v>0.32042248561800002</v>
      </c>
      <c r="R531" s="8">
        <f t="shared" si="159"/>
        <v>1.1744525350999999</v>
      </c>
      <c r="S531" s="8">
        <f t="shared" si="160"/>
        <v>1.1339585485200001</v>
      </c>
      <c r="T531" s="8">
        <f t="shared" si="161"/>
        <v>1.16572389576</v>
      </c>
      <c r="W531" s="7" t="s">
        <v>1834</v>
      </c>
      <c r="X531" s="7" t="s">
        <v>1231</v>
      </c>
      <c r="Y531" s="8">
        <v>9.0437106225200001E-2</v>
      </c>
      <c r="Z531" s="8">
        <v>1.3185663128399999E-2</v>
      </c>
      <c r="AA531" s="8">
        <v>7.0829765748600004E-2</v>
      </c>
      <c r="AB531" s="8">
        <v>7.9739766610100002E-2</v>
      </c>
      <c r="AC531" s="8">
        <v>1.17224201558E-2</v>
      </c>
      <c r="AD531" s="8">
        <v>4.2496361751499998E-2</v>
      </c>
      <c r="AE531" s="8">
        <v>9.4737847358599997E-2</v>
      </c>
      <c r="AF531" s="8">
        <v>1.2667802605899999E-2</v>
      </c>
      <c r="AG531" s="8">
        <v>5.8318245797199998E-2</v>
      </c>
      <c r="AH531" s="8">
        <v>7.9812631224200001E-2</v>
      </c>
      <c r="AI531" s="8">
        <v>1.2007390433599999E-2</v>
      </c>
      <c r="AJ531" s="8">
        <v>7.4077707420399999E-2</v>
      </c>
      <c r="AK531" s="8">
        <v>0.58615813740699996</v>
      </c>
      <c r="AL531" s="8">
        <v>8.5267882453599999E-6</v>
      </c>
      <c r="AM531" s="8">
        <v>0.32042248561800002</v>
      </c>
      <c r="AN531" s="8">
        <v>1.1744525350999999</v>
      </c>
      <c r="AO531" s="8">
        <v>1.1339585485200001</v>
      </c>
      <c r="AP531" s="8">
        <v>1.16572389576</v>
      </c>
      <c r="AS531" s="7">
        <v>455219</v>
      </c>
      <c r="AT531" s="7" t="s">
        <v>1231</v>
      </c>
      <c r="AU531" s="8">
        <v>0.14796529755602258</v>
      </c>
      <c r="AV531" s="8">
        <v>3.7638352019979039E-2</v>
      </c>
      <c r="AW531" s="8">
        <v>0.23351519640548865</v>
      </c>
      <c r="AX531" s="8">
        <v>9.9789319707888707E-2</v>
      </c>
      <c r="AY531" s="8">
        <v>2.5086331920863542E-2</v>
      </c>
      <c r="AZ531" s="8">
        <v>0.12037012039648713</v>
      </c>
      <c r="BA531" s="8">
        <v>0.16637541570014197</v>
      </c>
      <c r="BB531" s="8">
        <v>3.952826559946291E-2</v>
      </c>
      <c r="BC531" s="8">
        <v>0.24818678392785157</v>
      </c>
      <c r="BD531" s="8">
        <v>0.13484437388026618</v>
      </c>
      <c r="BE531" s="8">
        <v>3.5337660657817738E-2</v>
      </c>
      <c r="BF531" s="8">
        <v>0.21757012472991291</v>
      </c>
      <c r="BG531" s="8">
        <v>0.58615813740700007</v>
      </c>
      <c r="BH531" s="8">
        <v>1.006123553332806E-5</v>
      </c>
      <c r="BI531" s="8">
        <v>0.32042248561799985</v>
      </c>
      <c r="BJ531" s="8">
        <v>1.4191188459820967</v>
      </c>
      <c r="BK531" s="8">
        <v>1.2452457720246775</v>
      </c>
      <c r="BL531" s="8">
        <v>1.4540904652275803</v>
      </c>
    </row>
    <row r="532" spans="1:64" x14ac:dyDescent="0.3">
      <c r="A532" s="7">
        <v>456110</v>
      </c>
      <c r="B532" s="7" t="s">
        <v>1232</v>
      </c>
      <c r="C532" s="8">
        <f t="shared" si="144"/>
        <v>0.104219877997</v>
      </c>
      <c r="D532" s="8">
        <f t="shared" si="145"/>
        <v>1.6022505280100002E-2</v>
      </c>
      <c r="E532" s="8">
        <f t="shared" si="146"/>
        <v>8.0032787851199994E-2</v>
      </c>
      <c r="F532" s="8">
        <f t="shared" si="147"/>
        <v>0.136853679969</v>
      </c>
      <c r="G532" s="8">
        <f t="shared" si="148"/>
        <v>1.9497296671299999E-2</v>
      </c>
      <c r="H532" s="8">
        <f t="shared" si="149"/>
        <v>5.0029147286300001E-2</v>
      </c>
      <c r="I532" s="8">
        <f t="shared" si="150"/>
        <v>0.111845963053</v>
      </c>
      <c r="J532" s="8">
        <f t="shared" si="151"/>
        <v>1.5470793229299999E-2</v>
      </c>
      <c r="K532" s="8">
        <f t="shared" si="152"/>
        <v>4.4348312409200001E-2</v>
      </c>
      <c r="L532" s="8">
        <f t="shared" si="153"/>
        <v>9.2276557616700006E-2</v>
      </c>
      <c r="M532" s="8">
        <f t="shared" si="154"/>
        <v>1.5297170584E-2</v>
      </c>
      <c r="N532" s="8">
        <f t="shared" si="155"/>
        <v>0.100680790112</v>
      </c>
      <c r="O532" s="8">
        <f t="shared" si="156"/>
        <v>0.55868949404299995</v>
      </c>
      <c r="P532" s="8">
        <f t="shared" si="157"/>
        <v>6.3992528591200001E-6</v>
      </c>
      <c r="Q532" s="8">
        <f t="shared" si="158"/>
        <v>0.32331487238500001</v>
      </c>
      <c r="R532" s="8">
        <f t="shared" si="159"/>
        <v>1.2002751711299999</v>
      </c>
      <c r="S532" s="8">
        <f t="shared" si="160"/>
        <v>1.20638012393</v>
      </c>
      <c r="T532" s="8">
        <f t="shared" si="161"/>
        <v>1.1716650686900001</v>
      </c>
      <c r="W532" s="7" t="s">
        <v>1835</v>
      </c>
      <c r="X532" s="7" t="s">
        <v>1232</v>
      </c>
      <c r="Y532" s="8">
        <v>0.104219877997</v>
      </c>
      <c r="Z532" s="8">
        <v>1.6022505280100002E-2</v>
      </c>
      <c r="AA532" s="8">
        <v>8.0032787851199994E-2</v>
      </c>
      <c r="AB532" s="8">
        <v>0.136853679969</v>
      </c>
      <c r="AC532" s="8">
        <v>1.9497296671299999E-2</v>
      </c>
      <c r="AD532" s="8">
        <v>5.0029147286300001E-2</v>
      </c>
      <c r="AE532" s="8">
        <v>0.111845963053</v>
      </c>
      <c r="AF532" s="8">
        <v>1.5470793229299999E-2</v>
      </c>
      <c r="AG532" s="8">
        <v>4.4348312409200001E-2</v>
      </c>
      <c r="AH532" s="8">
        <v>9.2276557616700006E-2</v>
      </c>
      <c r="AI532" s="8">
        <v>1.5297170584E-2</v>
      </c>
      <c r="AJ532" s="8">
        <v>0.100680790112</v>
      </c>
      <c r="AK532" s="8">
        <v>0.55868949404299995</v>
      </c>
      <c r="AL532" s="8">
        <v>6.3992528591200001E-6</v>
      </c>
      <c r="AM532" s="8">
        <v>0.32331487238500001</v>
      </c>
      <c r="AN532" s="8">
        <v>1.2002751711299999</v>
      </c>
      <c r="AO532" s="8">
        <v>1.20638012393</v>
      </c>
      <c r="AP532" s="8">
        <v>1.1716650686900001</v>
      </c>
      <c r="AS532" s="7">
        <v>456110</v>
      </c>
      <c r="AT532" s="7" t="s">
        <v>1232</v>
      </c>
      <c r="AU532" s="8">
        <v>0.17474661733253219</v>
      </c>
      <c r="AV532" s="8">
        <v>4.6398223327283876E-2</v>
      </c>
      <c r="AW532" s="8">
        <v>0.20919824775111454</v>
      </c>
      <c r="AX532" s="8">
        <v>0.16940300627235</v>
      </c>
      <c r="AY532" s="8">
        <v>4.1468977147457411E-2</v>
      </c>
      <c r="AZ532" s="8">
        <v>0.13230317612053877</v>
      </c>
      <c r="BA532" s="8">
        <v>0.19429675745188715</v>
      </c>
      <c r="BB532" s="8">
        <v>4.8802317661951637E-2</v>
      </c>
      <c r="BC532" s="8">
        <v>0.18724867025665326</v>
      </c>
      <c r="BD532" s="8">
        <v>0.1623470190605161</v>
      </c>
      <c r="BE532" s="8">
        <v>4.566008531976129E-2</v>
      </c>
      <c r="BF532" s="8">
        <v>0.22970269773960317</v>
      </c>
      <c r="BG532" s="8">
        <v>0.55868949404300061</v>
      </c>
      <c r="BH532" s="8">
        <v>7.9680351133377412E-6</v>
      </c>
      <c r="BI532" s="8">
        <v>0.32331487238500012</v>
      </c>
      <c r="BJ532" s="8">
        <v>1.4303430884104835</v>
      </c>
      <c r="BK532" s="8">
        <v>1.3431751595406451</v>
      </c>
      <c r="BL532" s="8">
        <v>1.4303477453703226</v>
      </c>
    </row>
    <row r="533" spans="1:64" x14ac:dyDescent="0.3">
      <c r="A533" s="7">
        <v>456120</v>
      </c>
      <c r="B533" s="7" t="s">
        <v>1233</v>
      </c>
      <c r="C533" s="8">
        <f t="shared" si="144"/>
        <v>0.10438397823999999</v>
      </c>
      <c r="D533" s="8">
        <f t="shared" si="145"/>
        <v>1.60672961793E-2</v>
      </c>
      <c r="E533" s="8">
        <f t="shared" si="146"/>
        <v>7.9994028773099995E-2</v>
      </c>
      <c r="F533" s="8">
        <f t="shared" si="147"/>
        <v>1.36597055774E-2</v>
      </c>
      <c r="G533" s="8">
        <f t="shared" si="148"/>
        <v>1.94909462935E-3</v>
      </c>
      <c r="H533" s="8">
        <f t="shared" si="149"/>
        <v>5.0629972070099999E-3</v>
      </c>
      <c r="I533" s="8">
        <f t="shared" si="150"/>
        <v>0.110869250495</v>
      </c>
      <c r="J533" s="8">
        <f t="shared" si="151"/>
        <v>1.5350204827999999E-2</v>
      </c>
      <c r="K533" s="8">
        <f t="shared" si="152"/>
        <v>4.4292692952400001E-2</v>
      </c>
      <c r="L533" s="8">
        <f t="shared" si="153"/>
        <v>9.28122004527E-2</v>
      </c>
      <c r="M533" s="8">
        <f t="shared" si="154"/>
        <v>1.5385263603E-2</v>
      </c>
      <c r="N533" s="8">
        <f t="shared" si="155"/>
        <v>0.100883493026</v>
      </c>
      <c r="O533" s="8">
        <f t="shared" si="156"/>
        <v>0.55651698633400004</v>
      </c>
      <c r="P533" s="8">
        <f t="shared" si="157"/>
        <v>6.4081036870599996E-5</v>
      </c>
      <c r="Q533" s="8">
        <f t="shared" si="158"/>
        <v>0.326372357158</v>
      </c>
      <c r="R533" s="8">
        <f t="shared" si="159"/>
        <v>1.20044530319</v>
      </c>
      <c r="S533" s="8">
        <f t="shared" si="160"/>
        <v>1.0206717974099999</v>
      </c>
      <c r="T533" s="8">
        <f t="shared" si="161"/>
        <v>1.1705121482800001</v>
      </c>
      <c r="W533" s="7" t="s">
        <v>1836</v>
      </c>
      <c r="X533" s="7" t="s">
        <v>1233</v>
      </c>
      <c r="Y533" s="8">
        <v>0.10438397823999999</v>
      </c>
      <c r="Z533" s="8">
        <v>1.60672961793E-2</v>
      </c>
      <c r="AA533" s="8">
        <v>7.9994028773099995E-2</v>
      </c>
      <c r="AB533" s="8">
        <v>1.36597055774E-2</v>
      </c>
      <c r="AC533" s="8">
        <v>1.94909462935E-3</v>
      </c>
      <c r="AD533" s="8">
        <v>5.0629972070099999E-3</v>
      </c>
      <c r="AE533" s="8">
        <v>0.110869250495</v>
      </c>
      <c r="AF533" s="8">
        <v>1.5350204827999999E-2</v>
      </c>
      <c r="AG533" s="8">
        <v>4.4292692952400001E-2</v>
      </c>
      <c r="AH533" s="8">
        <v>9.28122004527E-2</v>
      </c>
      <c r="AI533" s="8">
        <v>1.5385263603E-2</v>
      </c>
      <c r="AJ533" s="8">
        <v>0.100883493026</v>
      </c>
      <c r="AK533" s="8">
        <v>0.55651698633400004</v>
      </c>
      <c r="AL533" s="8">
        <v>6.4081036870599996E-5</v>
      </c>
      <c r="AM533" s="8">
        <v>0.326372357158</v>
      </c>
      <c r="AN533" s="8">
        <v>1.20044530319</v>
      </c>
      <c r="AO533" s="8">
        <v>1.0206717974099999</v>
      </c>
      <c r="AP533" s="8">
        <v>1.1705121482800001</v>
      </c>
      <c r="AS533" s="7">
        <v>456120</v>
      </c>
      <c r="AT533" s="7" t="s">
        <v>1233</v>
      </c>
      <c r="AU533" s="8">
        <v>0.17489184917475806</v>
      </c>
      <c r="AV533" s="8">
        <v>4.6419065621359668E-2</v>
      </c>
      <c r="AW533" s="8">
        <v>0.20703601642030808</v>
      </c>
      <c r="AX533" s="8">
        <v>9.1715149062393544E-2</v>
      </c>
      <c r="AY533" s="8">
        <v>2.3659593275268384E-2</v>
      </c>
      <c r="AZ533" s="8">
        <v>7.2282444645217908E-2</v>
      </c>
      <c r="BA533" s="8">
        <v>0.19260312428640319</v>
      </c>
      <c r="BB533" s="8">
        <v>4.8359009276682248E-2</v>
      </c>
      <c r="BC533" s="8">
        <v>0.18356792431191446</v>
      </c>
      <c r="BD533" s="8">
        <v>0.16318147588198065</v>
      </c>
      <c r="BE533" s="8">
        <v>4.5855777832282264E-2</v>
      </c>
      <c r="BF533" s="8">
        <v>0.22832355580269842</v>
      </c>
      <c r="BG533" s="8">
        <v>0.55651698633399993</v>
      </c>
      <c r="BH533" s="8">
        <v>1.8025311921000481E-5</v>
      </c>
      <c r="BI533" s="8">
        <v>0.32637235715800011</v>
      </c>
      <c r="BJ533" s="8">
        <v>1.4283469312159678</v>
      </c>
      <c r="BK533" s="8">
        <v>1.1876571869832262</v>
      </c>
      <c r="BL533" s="8">
        <v>1.4245300578746776</v>
      </c>
    </row>
    <row r="534" spans="1:64" x14ac:dyDescent="0.3">
      <c r="A534" s="7">
        <v>456130</v>
      </c>
      <c r="B534" s="7" t="s">
        <v>1234</v>
      </c>
      <c r="C534" s="8">
        <f t="shared" si="144"/>
        <v>0.104459365799</v>
      </c>
      <c r="D534" s="8">
        <f t="shared" si="145"/>
        <v>1.6086933526100002E-2</v>
      </c>
      <c r="E534" s="8">
        <f t="shared" si="146"/>
        <v>8.3030252482200001E-2</v>
      </c>
      <c r="F534" s="8">
        <f t="shared" si="147"/>
        <v>0.17704162991299999</v>
      </c>
      <c r="G534" s="8">
        <f t="shared" si="148"/>
        <v>2.52962096035E-2</v>
      </c>
      <c r="H534" s="8">
        <f t="shared" si="149"/>
        <v>7.1441862441499998E-2</v>
      </c>
      <c r="I534" s="8">
        <f t="shared" si="150"/>
        <v>0.11101274417</v>
      </c>
      <c r="J534" s="8">
        <f t="shared" si="151"/>
        <v>1.5382627459899999E-2</v>
      </c>
      <c r="K534" s="8">
        <f t="shared" si="152"/>
        <v>4.7607345138899998E-2</v>
      </c>
      <c r="L534" s="8">
        <f t="shared" si="153"/>
        <v>9.3273948488399996E-2</v>
      </c>
      <c r="M534" s="8">
        <f t="shared" si="154"/>
        <v>1.5460100591800001E-2</v>
      </c>
      <c r="N534" s="8">
        <f t="shared" si="155"/>
        <v>0.104424930919</v>
      </c>
      <c r="O534" s="8">
        <f t="shared" si="156"/>
        <v>0.55432596323200001</v>
      </c>
      <c r="P534" s="8">
        <f t="shared" si="157"/>
        <v>4.9400592285199997E-6</v>
      </c>
      <c r="Q534" s="8">
        <f t="shared" si="158"/>
        <v>0.32598454776500002</v>
      </c>
      <c r="R534" s="8">
        <f t="shared" si="159"/>
        <v>1.2035765518099999</v>
      </c>
      <c r="S534" s="8">
        <f t="shared" si="160"/>
        <v>1.2737797019599999</v>
      </c>
      <c r="T534" s="8">
        <f t="shared" si="161"/>
        <v>1.17400271677</v>
      </c>
      <c r="W534" s="7" t="s">
        <v>1837</v>
      </c>
      <c r="X534" s="7" t="s">
        <v>1234</v>
      </c>
      <c r="Y534" s="8">
        <v>0.104459365799</v>
      </c>
      <c r="Z534" s="8">
        <v>1.6086933526100002E-2</v>
      </c>
      <c r="AA534" s="8">
        <v>8.3030252482200001E-2</v>
      </c>
      <c r="AB534" s="8">
        <v>0.17704162991299999</v>
      </c>
      <c r="AC534" s="8">
        <v>2.52962096035E-2</v>
      </c>
      <c r="AD534" s="8">
        <v>7.1441862441499998E-2</v>
      </c>
      <c r="AE534" s="8">
        <v>0.11101274417</v>
      </c>
      <c r="AF534" s="8">
        <v>1.5382627459899999E-2</v>
      </c>
      <c r="AG534" s="8">
        <v>4.7607345138899998E-2</v>
      </c>
      <c r="AH534" s="8">
        <v>9.3273948488399996E-2</v>
      </c>
      <c r="AI534" s="8">
        <v>1.5460100591800001E-2</v>
      </c>
      <c r="AJ534" s="8">
        <v>0.104424930919</v>
      </c>
      <c r="AK534" s="8">
        <v>0.55432596323200001</v>
      </c>
      <c r="AL534" s="8">
        <v>4.9400592285199997E-6</v>
      </c>
      <c r="AM534" s="8">
        <v>0.32598454776500002</v>
      </c>
      <c r="AN534" s="8">
        <v>1.2035765518099999</v>
      </c>
      <c r="AO534" s="8">
        <v>1.2737797019599999</v>
      </c>
      <c r="AP534" s="8">
        <v>1.17400271677</v>
      </c>
      <c r="AS534" s="7">
        <v>456130</v>
      </c>
      <c r="AT534" s="7" t="s">
        <v>1234</v>
      </c>
      <c r="AU534" s="8">
        <v>0.17319015174124197</v>
      </c>
      <c r="AV534" s="8">
        <v>4.6116978031375808E-2</v>
      </c>
      <c r="AW534" s="8">
        <v>0.20440973058009834</v>
      </c>
      <c r="AX534" s="8">
        <v>0.20592122297956128</v>
      </c>
      <c r="AY534" s="8">
        <v>5.220228294825742E-2</v>
      </c>
      <c r="AZ534" s="8">
        <v>0.16590086970766929</v>
      </c>
      <c r="BA534" s="8">
        <v>0.19109711661524195</v>
      </c>
      <c r="BB534" s="8">
        <v>4.8115805243729014E-2</v>
      </c>
      <c r="BC534" s="8">
        <v>0.18216093456776455</v>
      </c>
      <c r="BD534" s="8">
        <v>0.16247313230727101</v>
      </c>
      <c r="BE534" s="8">
        <v>4.575024706152421E-2</v>
      </c>
      <c r="BF534" s="8">
        <v>0.22616342636394834</v>
      </c>
      <c r="BG534" s="8">
        <v>0.5453852218895483</v>
      </c>
      <c r="BH534" s="8">
        <v>8.1854825275908094E-6</v>
      </c>
      <c r="BI534" s="8">
        <v>0.3207267324784675</v>
      </c>
      <c r="BJ534" s="8">
        <v>1.4237168603522583</v>
      </c>
      <c r="BK534" s="8">
        <v>1.4078953433774193</v>
      </c>
      <c r="BL534" s="8">
        <v>1.4052448241688706</v>
      </c>
    </row>
    <row r="535" spans="1:64" x14ac:dyDescent="0.3">
      <c r="A535" s="7">
        <v>456191</v>
      </c>
      <c r="B535" s="7" t="s">
        <v>1235</v>
      </c>
      <c r="C535" s="8">
        <f t="shared" si="144"/>
        <v>0.104479622575</v>
      </c>
      <c r="D535" s="8">
        <f t="shared" si="145"/>
        <v>1.6086637886599999E-2</v>
      </c>
      <c r="E535" s="8">
        <f t="shared" si="146"/>
        <v>8.04369201984E-2</v>
      </c>
      <c r="F535" s="8">
        <f t="shared" si="147"/>
        <v>2.9482799750699999E-2</v>
      </c>
      <c r="G535" s="8">
        <f t="shared" si="148"/>
        <v>4.2134005344099997E-3</v>
      </c>
      <c r="H535" s="8">
        <f t="shared" si="149"/>
        <v>1.08987819994E-2</v>
      </c>
      <c r="I535" s="8">
        <f t="shared" si="150"/>
        <v>0.112242662546</v>
      </c>
      <c r="J535" s="8">
        <f t="shared" si="151"/>
        <v>1.55506541426E-2</v>
      </c>
      <c r="K535" s="8">
        <f t="shared" si="152"/>
        <v>4.48777824664E-2</v>
      </c>
      <c r="L535" s="8">
        <f t="shared" si="153"/>
        <v>9.3452420179800003E-2</v>
      </c>
      <c r="M535" s="8">
        <f t="shared" si="154"/>
        <v>1.54844465572E-2</v>
      </c>
      <c r="N535" s="8">
        <f t="shared" si="155"/>
        <v>0.102061967319</v>
      </c>
      <c r="O535" s="8">
        <f t="shared" si="156"/>
        <v>0.55345636330400005</v>
      </c>
      <c r="P535" s="8">
        <f t="shared" si="157"/>
        <v>2.9659369095500001E-5</v>
      </c>
      <c r="Q535" s="8">
        <f t="shared" si="158"/>
        <v>0.32245710204400002</v>
      </c>
      <c r="R535" s="8">
        <f t="shared" si="159"/>
        <v>1.2010031806599999</v>
      </c>
      <c r="S535" s="8">
        <f t="shared" si="160"/>
        <v>1.04459498228</v>
      </c>
      <c r="T535" s="8">
        <f t="shared" si="161"/>
        <v>1.17267109915</v>
      </c>
      <c r="W535" s="7" t="s">
        <v>1838</v>
      </c>
      <c r="X535" s="7" t="s">
        <v>1235</v>
      </c>
      <c r="Y535" s="8">
        <v>0.104479622575</v>
      </c>
      <c r="Z535" s="8">
        <v>1.6086637886599999E-2</v>
      </c>
      <c r="AA535" s="8">
        <v>8.04369201984E-2</v>
      </c>
      <c r="AB535" s="8">
        <v>2.9482799750699999E-2</v>
      </c>
      <c r="AC535" s="8">
        <v>4.2134005344099997E-3</v>
      </c>
      <c r="AD535" s="8">
        <v>1.08987819994E-2</v>
      </c>
      <c r="AE535" s="8">
        <v>0.112242662546</v>
      </c>
      <c r="AF535" s="8">
        <v>1.55506541426E-2</v>
      </c>
      <c r="AG535" s="8">
        <v>4.48777824664E-2</v>
      </c>
      <c r="AH535" s="8">
        <v>9.3452420179800003E-2</v>
      </c>
      <c r="AI535" s="8">
        <v>1.54844465572E-2</v>
      </c>
      <c r="AJ535" s="8">
        <v>0.102061967319</v>
      </c>
      <c r="AK535" s="8">
        <v>0.55345636330400005</v>
      </c>
      <c r="AL535" s="8">
        <v>2.9659369095500001E-5</v>
      </c>
      <c r="AM535" s="8">
        <v>0.32245710204400002</v>
      </c>
      <c r="AN535" s="8">
        <v>1.2010031806599999</v>
      </c>
      <c r="AO535" s="8">
        <v>1.04459498228</v>
      </c>
      <c r="AP535" s="8">
        <v>1.17267109915</v>
      </c>
      <c r="AS535" s="7">
        <v>456191</v>
      </c>
      <c r="AT535" s="7" t="s">
        <v>1235</v>
      </c>
      <c r="AU535" s="8">
        <v>0.17511405882346776</v>
      </c>
      <c r="AV535" s="8">
        <v>4.6449591005480649E-2</v>
      </c>
      <c r="AW535" s="8">
        <v>0.20745805336094661</v>
      </c>
      <c r="AX535" s="8">
        <v>8.1121615799995161E-2</v>
      </c>
      <c r="AY535" s="8">
        <v>2.0829086500100485E-2</v>
      </c>
      <c r="AZ535" s="8">
        <v>6.5629009882850017E-2</v>
      </c>
      <c r="BA535" s="8">
        <v>0.19512388677182257</v>
      </c>
      <c r="BB535" s="8">
        <v>4.8969718062366108E-2</v>
      </c>
      <c r="BC535" s="8">
        <v>0.18582987215679511</v>
      </c>
      <c r="BD535" s="8">
        <v>0.16438681369433061</v>
      </c>
      <c r="BE535" s="8">
        <v>4.6135671402756463E-2</v>
      </c>
      <c r="BF535" s="8">
        <v>0.22997889005893715</v>
      </c>
      <c r="BG535" s="8">
        <v>0.55345636330400061</v>
      </c>
      <c r="BH535" s="8">
        <v>1.8801099080571935E-5</v>
      </c>
      <c r="BI535" s="8">
        <v>0.3224571020440003</v>
      </c>
      <c r="BJ535" s="8">
        <v>1.4290217031904842</v>
      </c>
      <c r="BK535" s="8">
        <v>1.1675797121829026</v>
      </c>
      <c r="BL535" s="8">
        <v>1.4299234769912903</v>
      </c>
    </row>
    <row r="536" spans="1:64" x14ac:dyDescent="0.3">
      <c r="A536" s="7">
        <v>456199</v>
      </c>
      <c r="B536" s="7" t="s">
        <v>1236</v>
      </c>
      <c r="C536" s="8">
        <f t="shared" si="144"/>
        <v>0.10437085100100001</v>
      </c>
      <c r="D536" s="8">
        <f t="shared" si="145"/>
        <v>1.6075914007100001E-2</v>
      </c>
      <c r="E536" s="8">
        <f t="shared" si="146"/>
        <v>8.3183454499299994E-2</v>
      </c>
      <c r="F536" s="8">
        <f t="shared" si="147"/>
        <v>8.2386227699100006E-2</v>
      </c>
      <c r="G536" s="8">
        <f t="shared" si="148"/>
        <v>1.17671195552E-2</v>
      </c>
      <c r="H536" s="8">
        <f t="shared" si="149"/>
        <v>3.2752611711200003E-2</v>
      </c>
      <c r="I536" s="8">
        <f t="shared" si="150"/>
        <v>0.11251344513</v>
      </c>
      <c r="J536" s="8">
        <f t="shared" si="151"/>
        <v>1.5588297611499999E-2</v>
      </c>
      <c r="K536" s="8">
        <f t="shared" si="152"/>
        <v>4.7847546294099999E-2</v>
      </c>
      <c r="L536" s="8">
        <f t="shared" si="153"/>
        <v>9.2891916809399996E-2</v>
      </c>
      <c r="M536" s="8">
        <f t="shared" si="154"/>
        <v>1.5404876911200001E-2</v>
      </c>
      <c r="N536" s="8">
        <f t="shared" si="155"/>
        <v>0.104524163798</v>
      </c>
      <c r="O536" s="8">
        <f t="shared" si="156"/>
        <v>0.55593414973300004</v>
      </c>
      <c r="P536" s="8">
        <f t="shared" si="157"/>
        <v>1.06144321715E-5</v>
      </c>
      <c r="Q536" s="8">
        <f t="shared" si="158"/>
        <v>0.321450422638</v>
      </c>
      <c r="R536" s="8">
        <f t="shared" si="159"/>
        <v>1.2036302195099999</v>
      </c>
      <c r="S536" s="8">
        <f t="shared" si="160"/>
        <v>1.1269059589699999</v>
      </c>
      <c r="T536" s="8">
        <f t="shared" si="161"/>
        <v>1.1759492890400001</v>
      </c>
      <c r="W536" s="7" t="s">
        <v>1839</v>
      </c>
      <c r="X536" s="7" t="s">
        <v>1236</v>
      </c>
      <c r="Y536" s="8">
        <v>0.10437085100100001</v>
      </c>
      <c r="Z536" s="8">
        <v>1.6075914007100001E-2</v>
      </c>
      <c r="AA536" s="8">
        <v>8.3183454499299994E-2</v>
      </c>
      <c r="AB536" s="8">
        <v>8.2386227699100006E-2</v>
      </c>
      <c r="AC536" s="8">
        <v>1.17671195552E-2</v>
      </c>
      <c r="AD536" s="8">
        <v>3.2752611711200003E-2</v>
      </c>
      <c r="AE536" s="8">
        <v>0.11251344513</v>
      </c>
      <c r="AF536" s="8">
        <v>1.5588297611499999E-2</v>
      </c>
      <c r="AG536" s="8">
        <v>4.7847546294099999E-2</v>
      </c>
      <c r="AH536" s="8">
        <v>9.2891916809399996E-2</v>
      </c>
      <c r="AI536" s="8">
        <v>1.5404876911200001E-2</v>
      </c>
      <c r="AJ536" s="8">
        <v>0.104524163798</v>
      </c>
      <c r="AK536" s="8">
        <v>0.55593414973300004</v>
      </c>
      <c r="AL536" s="8">
        <v>1.06144321715E-5</v>
      </c>
      <c r="AM536" s="8">
        <v>0.321450422638</v>
      </c>
      <c r="AN536" s="8">
        <v>1.2036302195099999</v>
      </c>
      <c r="AO536" s="8">
        <v>1.1269059589699999</v>
      </c>
      <c r="AP536" s="8">
        <v>1.1759492890400001</v>
      </c>
      <c r="AS536" s="7">
        <v>456199</v>
      </c>
      <c r="AT536" s="7" t="s">
        <v>1236</v>
      </c>
      <c r="AU536" s="8">
        <v>0.17493806875070966</v>
      </c>
      <c r="AV536" s="8">
        <v>4.6432731423282261E-2</v>
      </c>
      <c r="AW536" s="8">
        <v>0.20846902430503869</v>
      </c>
      <c r="AX536" s="8">
        <v>0.15292915727114192</v>
      </c>
      <c r="AY536" s="8">
        <v>3.8552213774453392E-2</v>
      </c>
      <c r="AZ536" s="8">
        <v>0.12561097326118709</v>
      </c>
      <c r="BA536" s="8">
        <v>0.19557999893953226</v>
      </c>
      <c r="BB536" s="8">
        <v>4.911166094172098E-2</v>
      </c>
      <c r="BC536" s="8">
        <v>0.18750349510516787</v>
      </c>
      <c r="BD536" s="8">
        <v>0.16340004842314834</v>
      </c>
      <c r="BE536" s="8">
        <v>4.5915532526159673E-2</v>
      </c>
      <c r="BF536" s="8">
        <v>0.22997108122320487</v>
      </c>
      <c r="BG536" s="8">
        <v>0.5559341497330007</v>
      </c>
      <c r="BH536" s="8">
        <v>9.9370511705556466E-6</v>
      </c>
      <c r="BI536" s="8">
        <v>0.32145042263800017</v>
      </c>
      <c r="BJ536" s="8">
        <v>1.4298398244790322</v>
      </c>
      <c r="BK536" s="8">
        <v>1.317092344307258</v>
      </c>
      <c r="BL536" s="8">
        <v>1.4321951549859679</v>
      </c>
    </row>
    <row r="537" spans="1:64" x14ac:dyDescent="0.3">
      <c r="A537" s="7">
        <v>457110</v>
      </c>
      <c r="B537" s="7" t="s">
        <v>590</v>
      </c>
      <c r="C537" s="8">
        <f t="shared" si="144"/>
        <v>0.117556821324</v>
      </c>
      <c r="D537" s="8">
        <f t="shared" si="145"/>
        <v>1.5372543652E-2</v>
      </c>
      <c r="E537" s="8">
        <f t="shared" si="146"/>
        <v>0.10184445928499999</v>
      </c>
      <c r="F537" s="8">
        <f t="shared" si="147"/>
        <v>0.119422122697</v>
      </c>
      <c r="G537" s="8">
        <f t="shared" si="148"/>
        <v>1.39115478549E-2</v>
      </c>
      <c r="H537" s="8">
        <f t="shared" si="149"/>
        <v>3.8073573408600001E-2</v>
      </c>
      <c r="I537" s="8">
        <f t="shared" si="150"/>
        <v>0.26051107377999999</v>
      </c>
      <c r="J537" s="8">
        <f t="shared" si="151"/>
        <v>3.0110430854199999E-2</v>
      </c>
      <c r="K537" s="8">
        <f t="shared" si="152"/>
        <v>0.105872117514</v>
      </c>
      <c r="L537" s="8">
        <f t="shared" si="153"/>
        <v>0.115140713038</v>
      </c>
      <c r="M537" s="8">
        <f t="shared" si="154"/>
        <v>1.52263453821E-2</v>
      </c>
      <c r="N537" s="8">
        <f t="shared" si="155"/>
        <v>0.13562380448799999</v>
      </c>
      <c r="O537" s="8">
        <f t="shared" si="156"/>
        <v>0.53279323668699996</v>
      </c>
      <c r="P537" s="8">
        <f t="shared" si="157"/>
        <v>8.5788816087100003E-6</v>
      </c>
      <c r="Q537" s="8">
        <f t="shared" si="158"/>
        <v>0.157391729043</v>
      </c>
      <c r="R537" s="8">
        <f t="shared" si="159"/>
        <v>1.2347738242599999</v>
      </c>
      <c r="S537" s="8">
        <f t="shared" si="160"/>
        <v>1.1714072439600001</v>
      </c>
      <c r="T537" s="8">
        <f t="shared" si="161"/>
        <v>1.3964936221499999</v>
      </c>
      <c r="W537" s="7" t="s">
        <v>1840</v>
      </c>
      <c r="X537" s="7" t="s">
        <v>590</v>
      </c>
      <c r="Y537" s="8">
        <v>0.117556821324</v>
      </c>
      <c r="Z537" s="8">
        <v>1.5372543652E-2</v>
      </c>
      <c r="AA537" s="8">
        <v>0.10184445928499999</v>
      </c>
      <c r="AB537" s="8">
        <v>0.119422122697</v>
      </c>
      <c r="AC537" s="8">
        <v>1.39115478549E-2</v>
      </c>
      <c r="AD537" s="8">
        <v>3.8073573408600001E-2</v>
      </c>
      <c r="AE537" s="8">
        <v>0.26051107377999999</v>
      </c>
      <c r="AF537" s="8">
        <v>3.0110430854199999E-2</v>
      </c>
      <c r="AG537" s="8">
        <v>0.105872117514</v>
      </c>
      <c r="AH537" s="8">
        <v>0.115140713038</v>
      </c>
      <c r="AI537" s="8">
        <v>1.52263453821E-2</v>
      </c>
      <c r="AJ537" s="8">
        <v>0.13562380448799999</v>
      </c>
      <c r="AK537" s="8">
        <v>0.53279323668699996</v>
      </c>
      <c r="AL537" s="8">
        <v>8.5788816087100003E-6</v>
      </c>
      <c r="AM537" s="8">
        <v>0.157391729043</v>
      </c>
      <c r="AN537" s="8">
        <v>1.2347738242599999</v>
      </c>
      <c r="AO537" s="8">
        <v>1.1714072439600001</v>
      </c>
      <c r="AP537" s="8">
        <v>1.3964936221499999</v>
      </c>
      <c r="AS537" s="7">
        <v>457110</v>
      </c>
      <c r="AT537" s="7" t="s">
        <v>590</v>
      </c>
      <c r="AU537" s="8">
        <v>0.18514805089800002</v>
      </c>
      <c r="AV537" s="8">
        <v>4.4093933474800007E-2</v>
      </c>
      <c r="AW537" s="8">
        <v>0.25136289569108056</v>
      </c>
      <c r="AX537" s="8">
        <v>0.32801280391674187</v>
      </c>
      <c r="AY537" s="8">
        <v>6.8801006489617747E-2</v>
      </c>
      <c r="AZ537" s="8">
        <v>0.24701332443949356</v>
      </c>
      <c r="BA537" s="8">
        <v>0.41405670312587095</v>
      </c>
      <c r="BB537" s="8">
        <v>9.4517106033127407E-2</v>
      </c>
      <c r="BC537" s="8">
        <v>0.44789953083811285</v>
      </c>
      <c r="BD537" s="8">
        <v>0.18642950000558062</v>
      </c>
      <c r="BE537" s="8">
        <v>4.5398746585587096E-2</v>
      </c>
      <c r="BF537" s="8">
        <v>0.28533871812379041</v>
      </c>
      <c r="BG537" s="8">
        <v>0.53279323668699941</v>
      </c>
      <c r="BH537" s="8">
        <v>4.3853982381391931E-6</v>
      </c>
      <c r="BI537" s="8">
        <v>0.157391729043</v>
      </c>
      <c r="BJ537" s="8">
        <v>1.4806048800637099</v>
      </c>
      <c r="BK537" s="8">
        <v>1.6438271348458067</v>
      </c>
      <c r="BL537" s="8">
        <v>1.9564733399964518</v>
      </c>
    </row>
    <row r="538" spans="1:64" x14ac:dyDescent="0.3">
      <c r="A538" s="7">
        <v>457120</v>
      </c>
      <c r="B538" s="7" t="s">
        <v>591</v>
      </c>
      <c r="C538" s="8">
        <f t="shared" si="144"/>
        <v>0.117710617973</v>
      </c>
      <c r="D538" s="8">
        <f t="shared" si="145"/>
        <v>1.5421738983800001E-2</v>
      </c>
      <c r="E538" s="8">
        <f t="shared" si="146"/>
        <v>0.102153236691</v>
      </c>
      <c r="F538" s="8">
        <f t="shared" si="147"/>
        <v>0.51562970052400003</v>
      </c>
      <c r="G538" s="8">
        <f t="shared" si="148"/>
        <v>6.0147694044700002E-2</v>
      </c>
      <c r="H538" s="8">
        <f t="shared" si="149"/>
        <v>0.16535566739300001</v>
      </c>
      <c r="I538" s="8">
        <f t="shared" si="150"/>
        <v>0.25847900395599999</v>
      </c>
      <c r="J538" s="8">
        <f t="shared" si="151"/>
        <v>2.9915672825199999E-2</v>
      </c>
      <c r="K538" s="8">
        <f t="shared" si="152"/>
        <v>0.105117034456</v>
      </c>
      <c r="L538" s="8">
        <f t="shared" si="153"/>
        <v>0.115807703135</v>
      </c>
      <c r="M538" s="8">
        <f t="shared" si="154"/>
        <v>1.5325108748300001E-2</v>
      </c>
      <c r="N538" s="8">
        <f t="shared" si="155"/>
        <v>0.13675234894300001</v>
      </c>
      <c r="O538" s="8">
        <f t="shared" si="156"/>
        <v>0.53047916540899998</v>
      </c>
      <c r="P538" s="8">
        <f t="shared" si="157"/>
        <v>1.98678625607E-6</v>
      </c>
      <c r="Q538" s="8">
        <f t="shared" si="158"/>
        <v>0.15870646245200001</v>
      </c>
      <c r="R538" s="8">
        <f t="shared" si="159"/>
        <v>1.23528559365</v>
      </c>
      <c r="S538" s="8">
        <f t="shared" si="160"/>
        <v>1.7411330619600001</v>
      </c>
      <c r="T538" s="8">
        <f t="shared" si="161"/>
        <v>1.39351171124</v>
      </c>
      <c r="W538" s="7" t="s">
        <v>1841</v>
      </c>
      <c r="X538" s="7" t="s">
        <v>591</v>
      </c>
      <c r="Y538" s="8">
        <v>0.117710617973</v>
      </c>
      <c r="Z538" s="8">
        <v>1.5421738983800001E-2</v>
      </c>
      <c r="AA538" s="8">
        <v>0.102153236691</v>
      </c>
      <c r="AB538" s="8">
        <v>0.51562970052400003</v>
      </c>
      <c r="AC538" s="8">
        <v>6.0147694044700002E-2</v>
      </c>
      <c r="AD538" s="8">
        <v>0.16535566739300001</v>
      </c>
      <c r="AE538" s="8">
        <v>0.25847900395599999</v>
      </c>
      <c r="AF538" s="8">
        <v>2.9915672825199999E-2</v>
      </c>
      <c r="AG538" s="8">
        <v>0.105117034456</v>
      </c>
      <c r="AH538" s="8">
        <v>0.115807703135</v>
      </c>
      <c r="AI538" s="8">
        <v>1.5325108748300001E-2</v>
      </c>
      <c r="AJ538" s="8">
        <v>0.13675234894300001</v>
      </c>
      <c r="AK538" s="8">
        <v>0.53047916540899998</v>
      </c>
      <c r="AL538" s="8">
        <v>1.98678625607E-6</v>
      </c>
      <c r="AM538" s="8">
        <v>0.15870646245200001</v>
      </c>
      <c r="AN538" s="8">
        <v>1.23528559365</v>
      </c>
      <c r="AO538" s="8">
        <v>1.7411330619600001</v>
      </c>
      <c r="AP538" s="8">
        <v>1.39351171124</v>
      </c>
      <c r="AS538" s="7">
        <v>457120</v>
      </c>
      <c r="AT538" s="7" t="s">
        <v>591</v>
      </c>
      <c r="AU538" s="8">
        <v>0.18102595437638705</v>
      </c>
      <c r="AV538" s="8">
        <v>4.3426093080267736E-2</v>
      </c>
      <c r="AW538" s="8">
        <v>0.24541719643324195</v>
      </c>
      <c r="AX538" s="8">
        <v>0.48141979897175796</v>
      </c>
      <c r="AY538" s="8">
        <v>9.5467463579141973E-2</v>
      </c>
      <c r="AZ538" s="8">
        <v>0.35414150893762891</v>
      </c>
      <c r="BA538" s="8">
        <v>0.40227312700198387</v>
      </c>
      <c r="BB538" s="8">
        <v>9.2409155969195148E-2</v>
      </c>
      <c r="BC538" s="8">
        <v>0.43430956010903216</v>
      </c>
      <c r="BD538" s="8">
        <v>0.1832438072119516</v>
      </c>
      <c r="BE538" s="8">
        <v>4.4901865208414521E-2</v>
      </c>
      <c r="BF538" s="8">
        <v>0.28039772507343547</v>
      </c>
      <c r="BG538" s="8">
        <v>0.51336693426677338</v>
      </c>
      <c r="BH538" s="8">
        <v>3.0884759610441923E-6</v>
      </c>
      <c r="BI538" s="8">
        <v>0.15358689914709678</v>
      </c>
      <c r="BJ538" s="8">
        <v>1.4698692438900005</v>
      </c>
      <c r="BK538" s="8">
        <v>1.8987707069727422</v>
      </c>
      <c r="BL538" s="8">
        <v>1.8967337785637099</v>
      </c>
    </row>
    <row r="539" spans="1:64" x14ac:dyDescent="0.3">
      <c r="A539" s="7">
        <v>457210</v>
      </c>
      <c r="B539" s="7" t="s">
        <v>598</v>
      </c>
      <c r="C539" s="8">
        <f t="shared" si="144"/>
        <v>5.0418350499099998E-2</v>
      </c>
      <c r="D539" s="8">
        <f t="shared" si="145"/>
        <v>5.8918662256200001E-3</v>
      </c>
      <c r="E539" s="8">
        <f t="shared" si="146"/>
        <v>0.13450163842099999</v>
      </c>
      <c r="F539" s="8">
        <f t="shared" si="147"/>
        <v>0.120629618919</v>
      </c>
      <c r="G539" s="8">
        <f t="shared" si="148"/>
        <v>1.0634194056400001E-2</v>
      </c>
      <c r="H539" s="8">
        <f t="shared" si="149"/>
        <v>8.2354455259300005E-2</v>
      </c>
      <c r="I539" s="8">
        <f t="shared" si="150"/>
        <v>8.1511997506700004E-2</v>
      </c>
      <c r="J539" s="8">
        <f t="shared" si="151"/>
        <v>7.6336051667699996E-3</v>
      </c>
      <c r="K539" s="8">
        <f t="shared" si="152"/>
        <v>6.50098254682E-2</v>
      </c>
      <c r="L539" s="8">
        <f t="shared" si="153"/>
        <v>4.24757897845E-2</v>
      </c>
      <c r="M539" s="8">
        <f t="shared" si="154"/>
        <v>4.6956248554300001E-3</v>
      </c>
      <c r="N539" s="8">
        <f t="shared" si="155"/>
        <v>0.15218127568100001</v>
      </c>
      <c r="O539" s="8">
        <f t="shared" si="156"/>
        <v>0.67178423689099998</v>
      </c>
      <c r="P539" s="8">
        <f t="shared" si="157"/>
        <v>4.4204282035499997E-6</v>
      </c>
      <c r="Q539" s="8">
        <f t="shared" si="158"/>
        <v>0.243315540793</v>
      </c>
      <c r="R539" s="8">
        <f t="shared" si="159"/>
        <v>1.19081185515</v>
      </c>
      <c r="S539" s="8">
        <f t="shared" si="160"/>
        <v>1.2136182682300001</v>
      </c>
      <c r="T539" s="8">
        <f t="shared" si="161"/>
        <v>1.1541554281399999</v>
      </c>
      <c r="W539" s="7" t="s">
        <v>1842</v>
      </c>
      <c r="X539" s="7" t="s">
        <v>598</v>
      </c>
      <c r="Y539" s="8">
        <v>5.0418350499099998E-2</v>
      </c>
      <c r="Z539" s="8">
        <v>5.8918662256200001E-3</v>
      </c>
      <c r="AA539" s="8">
        <v>0.13450163842099999</v>
      </c>
      <c r="AB539" s="8">
        <v>0.120629618919</v>
      </c>
      <c r="AC539" s="8">
        <v>1.0634194056400001E-2</v>
      </c>
      <c r="AD539" s="8">
        <v>8.2354455259300005E-2</v>
      </c>
      <c r="AE539" s="8">
        <v>8.1511997506700004E-2</v>
      </c>
      <c r="AF539" s="8">
        <v>7.6336051667699996E-3</v>
      </c>
      <c r="AG539" s="8">
        <v>6.50098254682E-2</v>
      </c>
      <c r="AH539" s="8">
        <v>4.24757897845E-2</v>
      </c>
      <c r="AI539" s="8">
        <v>4.6956248554300001E-3</v>
      </c>
      <c r="AJ539" s="8">
        <v>0.15218127568100001</v>
      </c>
      <c r="AK539" s="8">
        <v>0.67178423689099998</v>
      </c>
      <c r="AL539" s="8">
        <v>4.4204282035499997E-6</v>
      </c>
      <c r="AM539" s="8">
        <v>0.243315540793</v>
      </c>
      <c r="AN539" s="8">
        <v>1.19081185515</v>
      </c>
      <c r="AO539" s="8">
        <v>1.2136182682300001</v>
      </c>
      <c r="AP539" s="8">
        <v>1.1541554281399999</v>
      </c>
      <c r="AS539" s="7">
        <v>457210</v>
      </c>
      <c r="AT539" s="7" t="s">
        <v>598</v>
      </c>
      <c r="AU539" s="8">
        <v>0.10120421475392741</v>
      </c>
      <c r="AV539" s="8">
        <v>2.1865583839968714E-2</v>
      </c>
      <c r="AW539" s="8">
        <v>0.25976989602975809</v>
      </c>
      <c r="AX539" s="8">
        <v>0.26804325033059684</v>
      </c>
      <c r="AY539" s="8">
        <v>4.7524186781217739E-2</v>
      </c>
      <c r="AZ539" s="8">
        <v>0.31378766335892405</v>
      </c>
      <c r="BA539" s="8">
        <v>0.16772222843916451</v>
      </c>
      <c r="BB539" s="8">
        <v>3.1775847190260324E-2</v>
      </c>
      <c r="BC539" s="8">
        <v>0.2426559518453742</v>
      </c>
      <c r="BD539" s="8">
        <v>8.842192223697258E-2</v>
      </c>
      <c r="BE539" s="8">
        <v>1.8158545553078231E-2</v>
      </c>
      <c r="BF539" s="8">
        <v>0.25946682175959673</v>
      </c>
      <c r="BG539" s="8">
        <v>0.67178423689099998</v>
      </c>
      <c r="BH539" s="8">
        <v>3.3692532677393544E-6</v>
      </c>
      <c r="BI539" s="8">
        <v>0.24331554079300022</v>
      </c>
      <c r="BJ539" s="8">
        <v>1.3828396946233872</v>
      </c>
      <c r="BK539" s="8">
        <v>1.6293551004706448</v>
      </c>
      <c r="BL539" s="8">
        <v>1.4421540274745166</v>
      </c>
    </row>
    <row r="540" spans="1:64" x14ac:dyDescent="0.3">
      <c r="A540" s="7">
        <v>458110</v>
      </c>
      <c r="B540" s="7" t="s">
        <v>1237</v>
      </c>
      <c r="C540" s="8">
        <f t="shared" si="144"/>
        <v>0.13791745038299999</v>
      </c>
      <c r="D540" s="8">
        <f t="shared" si="145"/>
        <v>2.2565114289400001E-2</v>
      </c>
      <c r="E540" s="8">
        <f t="shared" si="146"/>
        <v>6.8433274229199995E-2</v>
      </c>
      <c r="F540" s="8">
        <f t="shared" si="147"/>
        <v>7.3259834317000005E-2</v>
      </c>
      <c r="G540" s="8">
        <f t="shared" si="148"/>
        <v>1.22422647929E-2</v>
      </c>
      <c r="H540" s="8">
        <f t="shared" si="149"/>
        <v>1.9762012170800002E-2</v>
      </c>
      <c r="I540" s="8">
        <f t="shared" si="150"/>
        <v>0.216176321422</v>
      </c>
      <c r="J540" s="8">
        <f t="shared" si="151"/>
        <v>3.4028970531399999E-2</v>
      </c>
      <c r="K540" s="8">
        <f t="shared" si="152"/>
        <v>6.7822947764700006E-2</v>
      </c>
      <c r="L540" s="8">
        <f t="shared" si="153"/>
        <v>0.15109891855599999</v>
      </c>
      <c r="M540" s="8">
        <f t="shared" si="154"/>
        <v>2.75467272422E-2</v>
      </c>
      <c r="N540" s="8">
        <f t="shared" si="155"/>
        <v>0.10509051677099999</v>
      </c>
      <c r="O540" s="8">
        <f t="shared" si="156"/>
        <v>0.43820625417699999</v>
      </c>
      <c r="P540" s="8">
        <f t="shared" si="157"/>
        <v>1.41766004679E-5</v>
      </c>
      <c r="Q540" s="8">
        <f t="shared" si="158"/>
        <v>0.205685749917</v>
      </c>
      <c r="R540" s="8">
        <f t="shared" si="159"/>
        <v>1.2289158388999999</v>
      </c>
      <c r="S540" s="8">
        <f t="shared" si="160"/>
        <v>1.1052641112799999</v>
      </c>
      <c r="T540" s="8">
        <f t="shared" si="161"/>
        <v>1.31802823972</v>
      </c>
      <c r="W540" s="7" t="s">
        <v>1843</v>
      </c>
      <c r="X540" s="7" t="s">
        <v>1237</v>
      </c>
      <c r="Y540" s="8">
        <v>0.13791745038299999</v>
      </c>
      <c r="Z540" s="8">
        <v>2.2565114289400001E-2</v>
      </c>
      <c r="AA540" s="8">
        <v>6.8433274229199995E-2</v>
      </c>
      <c r="AB540" s="8">
        <v>7.3259834317000005E-2</v>
      </c>
      <c r="AC540" s="8">
        <v>1.22422647929E-2</v>
      </c>
      <c r="AD540" s="8">
        <v>1.9762012170800002E-2</v>
      </c>
      <c r="AE540" s="8">
        <v>0.216176321422</v>
      </c>
      <c r="AF540" s="8">
        <v>3.4028970531399999E-2</v>
      </c>
      <c r="AG540" s="8">
        <v>6.7822947764700006E-2</v>
      </c>
      <c r="AH540" s="8">
        <v>0.15109891855599999</v>
      </c>
      <c r="AI540" s="8">
        <v>2.75467272422E-2</v>
      </c>
      <c r="AJ540" s="8">
        <v>0.10509051677099999</v>
      </c>
      <c r="AK540" s="8">
        <v>0.43820625417699999</v>
      </c>
      <c r="AL540" s="8">
        <v>1.41766004679E-5</v>
      </c>
      <c r="AM540" s="8">
        <v>0.205685749917</v>
      </c>
      <c r="AN540" s="8">
        <v>1.2289158388999999</v>
      </c>
      <c r="AO540" s="8">
        <v>1.1052641112799999</v>
      </c>
      <c r="AP540" s="8">
        <v>1.31802823972</v>
      </c>
      <c r="AS540" s="7">
        <v>458110</v>
      </c>
      <c r="AT540" s="7" t="s">
        <v>1237</v>
      </c>
      <c r="AU540" s="8">
        <v>0.22171276628364517</v>
      </c>
      <c r="AV540" s="8">
        <v>6.2182997223483867E-2</v>
      </c>
      <c r="AW540" s="8">
        <v>0.19916891110324358</v>
      </c>
      <c r="AX540" s="8">
        <v>0.19106077947994676</v>
      </c>
      <c r="AY540" s="8">
        <v>5.3624021929642114E-2</v>
      </c>
      <c r="AZ540" s="8">
        <v>0.11992296655929031</v>
      </c>
      <c r="BA540" s="8">
        <v>0.3716902695956773</v>
      </c>
      <c r="BB540" s="8">
        <v>0.10166336530978549</v>
      </c>
      <c r="BC540" s="8">
        <v>0.2981050675125404</v>
      </c>
      <c r="BD540" s="8">
        <v>0.25302379402079028</v>
      </c>
      <c r="BE540" s="8">
        <v>7.7892498979679051E-2</v>
      </c>
      <c r="BF540" s="8">
        <v>0.26499457975736773</v>
      </c>
      <c r="BG540" s="8">
        <v>0.43820625417700032</v>
      </c>
      <c r="BH540" s="8">
        <v>8.8981481835558056E-6</v>
      </c>
      <c r="BI540" s="8">
        <v>0.20568574991700025</v>
      </c>
      <c r="BJ540" s="8">
        <v>1.4830646746099998</v>
      </c>
      <c r="BK540" s="8">
        <v>1.3646077679693545</v>
      </c>
      <c r="BL540" s="8">
        <v>1.7714587024180641</v>
      </c>
    </row>
    <row r="541" spans="1:64" x14ac:dyDescent="0.3">
      <c r="A541" s="7">
        <v>458210</v>
      </c>
      <c r="B541" s="7" t="s">
        <v>1238</v>
      </c>
      <c r="C541" s="8">
        <f t="shared" si="144"/>
        <v>0.137951171313</v>
      </c>
      <c r="D541" s="8">
        <f t="shared" si="145"/>
        <v>2.2580365140800002E-2</v>
      </c>
      <c r="E541" s="8">
        <f t="shared" si="146"/>
        <v>6.69356524585E-2</v>
      </c>
      <c r="F541" s="8">
        <f t="shared" si="147"/>
        <v>5.9386199756399999E-2</v>
      </c>
      <c r="G541" s="8">
        <f t="shared" si="148"/>
        <v>9.9408975917500003E-3</v>
      </c>
      <c r="H541" s="8">
        <f t="shared" si="149"/>
        <v>1.5250216329199999E-2</v>
      </c>
      <c r="I541" s="8">
        <f t="shared" si="150"/>
        <v>0.21636597397499999</v>
      </c>
      <c r="J541" s="8">
        <f t="shared" si="151"/>
        <v>3.4095719435199998E-2</v>
      </c>
      <c r="K541" s="8">
        <f t="shared" si="152"/>
        <v>6.5540098392300003E-2</v>
      </c>
      <c r="L541" s="8">
        <f t="shared" si="153"/>
        <v>0.15173026194600001</v>
      </c>
      <c r="M541" s="8">
        <f t="shared" si="154"/>
        <v>2.76654471992E-2</v>
      </c>
      <c r="N541" s="8">
        <f t="shared" si="155"/>
        <v>0.10342485573</v>
      </c>
      <c r="O541" s="8">
        <f t="shared" si="156"/>
        <v>0.43653822344499998</v>
      </c>
      <c r="P541" s="8">
        <f t="shared" si="157"/>
        <v>1.7462052305400001E-5</v>
      </c>
      <c r="Q541" s="8">
        <f t="shared" si="158"/>
        <v>0.20536806750600001</v>
      </c>
      <c r="R541" s="8">
        <f t="shared" si="159"/>
        <v>1.22746718891</v>
      </c>
      <c r="S541" s="8">
        <f t="shared" si="160"/>
        <v>1.0845773136800001</v>
      </c>
      <c r="T541" s="8">
        <f t="shared" si="161"/>
        <v>1.3160017918</v>
      </c>
      <c r="W541" s="7" t="s">
        <v>1844</v>
      </c>
      <c r="X541" s="7" t="s">
        <v>1238</v>
      </c>
      <c r="Y541" s="8">
        <v>0.137951171313</v>
      </c>
      <c r="Z541" s="8">
        <v>2.2580365140800002E-2</v>
      </c>
      <c r="AA541" s="8">
        <v>6.69356524585E-2</v>
      </c>
      <c r="AB541" s="8">
        <v>5.9386199756399999E-2</v>
      </c>
      <c r="AC541" s="8">
        <v>9.9408975917500003E-3</v>
      </c>
      <c r="AD541" s="8">
        <v>1.5250216329199999E-2</v>
      </c>
      <c r="AE541" s="8">
        <v>0.21636597397499999</v>
      </c>
      <c r="AF541" s="8">
        <v>3.4095719435199998E-2</v>
      </c>
      <c r="AG541" s="8">
        <v>6.5540098392300003E-2</v>
      </c>
      <c r="AH541" s="8">
        <v>0.15173026194600001</v>
      </c>
      <c r="AI541" s="8">
        <v>2.76654471992E-2</v>
      </c>
      <c r="AJ541" s="8">
        <v>0.10342485573</v>
      </c>
      <c r="AK541" s="8">
        <v>0.43653822344499998</v>
      </c>
      <c r="AL541" s="8">
        <v>1.7462052305400001E-5</v>
      </c>
      <c r="AM541" s="8">
        <v>0.20536806750600001</v>
      </c>
      <c r="AN541" s="8">
        <v>1.22746718891</v>
      </c>
      <c r="AO541" s="8">
        <v>1.0845773136800001</v>
      </c>
      <c r="AP541" s="8">
        <v>1.3160017918</v>
      </c>
      <c r="AS541" s="7">
        <v>458210</v>
      </c>
      <c r="AT541" s="7" t="s">
        <v>1238</v>
      </c>
      <c r="AU541" s="8">
        <v>0.21920309594925808</v>
      </c>
      <c r="AV541" s="8">
        <v>6.1726388823974201E-2</v>
      </c>
      <c r="AW541" s="8">
        <v>0.19556686307149515</v>
      </c>
      <c r="AX541" s="8">
        <v>0.17457351518341774</v>
      </c>
      <c r="AY541" s="8">
        <v>5.0602605178975003E-2</v>
      </c>
      <c r="AZ541" s="8">
        <v>0.11074401653800324</v>
      </c>
      <c r="BA541" s="8">
        <v>0.36836871224216139</v>
      </c>
      <c r="BB541" s="8">
        <v>0.10110386129233394</v>
      </c>
      <c r="BC541" s="8">
        <v>0.293865527045579</v>
      </c>
      <c r="BD541" s="8">
        <v>0.25139703177327416</v>
      </c>
      <c r="BE541" s="8">
        <v>7.7640662246887093E-2</v>
      </c>
      <c r="BF541" s="8">
        <v>0.26121899512823865</v>
      </c>
      <c r="BG541" s="8">
        <v>0.42949728435717804</v>
      </c>
      <c r="BH541" s="8">
        <v>1.0084314121696613E-5</v>
      </c>
      <c r="BI541" s="8">
        <v>0.2020556793204196</v>
      </c>
      <c r="BJ541" s="8">
        <v>1.4764963478448387</v>
      </c>
      <c r="BK541" s="8">
        <v>1.3197911046420967</v>
      </c>
      <c r="BL541" s="8">
        <v>1.747209068321774</v>
      </c>
    </row>
    <row r="542" spans="1:64" x14ac:dyDescent="0.3">
      <c r="A542" s="7">
        <v>458310</v>
      </c>
      <c r="B542" s="7" t="s">
        <v>1239</v>
      </c>
      <c r="C542" s="8">
        <f t="shared" si="144"/>
        <v>0.13792738464000001</v>
      </c>
      <c r="D542" s="8">
        <f t="shared" si="145"/>
        <v>2.25699129761E-2</v>
      </c>
      <c r="E542" s="8">
        <f t="shared" si="146"/>
        <v>7.0541286915100004E-2</v>
      </c>
      <c r="F542" s="8">
        <f t="shared" si="147"/>
        <v>8.3917397123699999E-2</v>
      </c>
      <c r="G542" s="8">
        <f t="shared" si="148"/>
        <v>1.4037365519799999E-2</v>
      </c>
      <c r="H542" s="8">
        <f t="shared" si="149"/>
        <v>2.4107763943200002E-2</v>
      </c>
      <c r="I542" s="8">
        <f t="shared" si="150"/>
        <v>0.21756493837300001</v>
      </c>
      <c r="J542" s="8">
        <f t="shared" si="151"/>
        <v>3.4267187709299998E-2</v>
      </c>
      <c r="K542" s="8">
        <f t="shared" si="152"/>
        <v>7.1792860423499999E-2</v>
      </c>
      <c r="L542" s="8">
        <f t="shared" si="153"/>
        <v>0.15154079595299999</v>
      </c>
      <c r="M542" s="8">
        <f t="shared" si="154"/>
        <v>2.7623858010300002E-2</v>
      </c>
      <c r="N542" s="8">
        <f t="shared" si="155"/>
        <v>0.108200624511</v>
      </c>
      <c r="O542" s="8">
        <f t="shared" si="156"/>
        <v>0.43705116455699999</v>
      </c>
      <c r="P542" s="8">
        <f t="shared" si="157"/>
        <v>1.23638840157E-5</v>
      </c>
      <c r="Q542" s="8">
        <f t="shared" si="158"/>
        <v>0.20427884732099999</v>
      </c>
      <c r="R542" s="8">
        <f t="shared" si="159"/>
        <v>1.23103858453</v>
      </c>
      <c r="S542" s="8">
        <f t="shared" si="160"/>
        <v>1.1220625265899999</v>
      </c>
      <c r="T542" s="8">
        <f t="shared" si="161"/>
        <v>1.32362498651</v>
      </c>
      <c r="W542" s="7" t="s">
        <v>1845</v>
      </c>
      <c r="X542" s="7" t="s">
        <v>1239</v>
      </c>
      <c r="Y542" s="8">
        <v>0.13792738464000001</v>
      </c>
      <c r="Z542" s="8">
        <v>2.25699129761E-2</v>
      </c>
      <c r="AA542" s="8">
        <v>7.0541286915100004E-2</v>
      </c>
      <c r="AB542" s="8">
        <v>8.3917397123699999E-2</v>
      </c>
      <c r="AC542" s="8">
        <v>1.4037365519799999E-2</v>
      </c>
      <c r="AD542" s="8">
        <v>2.4107763943200002E-2</v>
      </c>
      <c r="AE542" s="8">
        <v>0.21756493837300001</v>
      </c>
      <c r="AF542" s="8">
        <v>3.4267187709299998E-2</v>
      </c>
      <c r="AG542" s="8">
        <v>7.1792860423499999E-2</v>
      </c>
      <c r="AH542" s="8">
        <v>0.15154079595299999</v>
      </c>
      <c r="AI542" s="8">
        <v>2.7623858010300002E-2</v>
      </c>
      <c r="AJ542" s="8">
        <v>0.108200624511</v>
      </c>
      <c r="AK542" s="8">
        <v>0.43705116455699999</v>
      </c>
      <c r="AL542" s="8">
        <v>1.23638840157E-5</v>
      </c>
      <c r="AM542" s="8">
        <v>0.20427884732099999</v>
      </c>
      <c r="AN542" s="8">
        <v>1.23103858453</v>
      </c>
      <c r="AO542" s="8">
        <v>1.1220625265899999</v>
      </c>
      <c r="AP542" s="8">
        <v>1.32362498651</v>
      </c>
      <c r="AS542" s="7">
        <v>458310</v>
      </c>
      <c r="AT542" s="7" t="s">
        <v>1239</v>
      </c>
      <c r="AU542" s="8">
        <v>0.21916882803088714</v>
      </c>
      <c r="AV542" s="8">
        <v>6.171573030048063E-2</v>
      </c>
      <c r="AW542" s="8">
        <v>0.20087661591049522</v>
      </c>
      <c r="AX542" s="8">
        <v>0.24653015528248867</v>
      </c>
      <c r="AY542" s="8">
        <v>7.1342138634224186E-2</v>
      </c>
      <c r="AZ542" s="8">
        <v>0.16548841070397899</v>
      </c>
      <c r="BA542" s="8">
        <v>0.37035126087453218</v>
      </c>
      <c r="BB542" s="8">
        <v>0.10162981762044516</v>
      </c>
      <c r="BC542" s="8">
        <v>0.3047496624958822</v>
      </c>
      <c r="BD542" s="8">
        <v>0.25105717307427416</v>
      </c>
      <c r="BE542" s="8">
        <v>7.753794937660001E-2</v>
      </c>
      <c r="BF542" s="8">
        <v>0.26799742326685483</v>
      </c>
      <c r="BG542" s="8">
        <v>0.4300019522254358</v>
      </c>
      <c r="BH542" s="8">
        <v>6.9143277148941936E-6</v>
      </c>
      <c r="BI542" s="8">
        <v>0.20098402720291905</v>
      </c>
      <c r="BJ542" s="8">
        <v>1.4817611742414514</v>
      </c>
      <c r="BK542" s="8">
        <v>1.4672316723630643</v>
      </c>
      <c r="BL542" s="8">
        <v>1.7606017087330641</v>
      </c>
    </row>
    <row r="543" spans="1:64" x14ac:dyDescent="0.3">
      <c r="A543" s="7">
        <v>458320</v>
      </c>
      <c r="B543" s="7" t="s">
        <v>1240</v>
      </c>
      <c r="C543" s="8">
        <f t="shared" si="144"/>
        <v>0.12745324044017742</v>
      </c>
      <c r="D543" s="8">
        <f t="shared" si="145"/>
        <v>4.1306587852806456E-2</v>
      </c>
      <c r="E543" s="8">
        <f t="shared" si="146"/>
        <v>0.11996616531182581</v>
      </c>
      <c r="F543" s="8">
        <f t="shared" si="147"/>
        <v>0.14052611871730644</v>
      </c>
      <c r="G543" s="8">
        <f t="shared" si="148"/>
        <v>4.6417665514895158E-2</v>
      </c>
      <c r="H543" s="8">
        <f t="shared" si="149"/>
        <v>9.6653237770403216E-2</v>
      </c>
      <c r="I543" s="8">
        <f t="shared" si="150"/>
        <v>0.2155760611928226</v>
      </c>
      <c r="J543" s="8">
        <f t="shared" si="151"/>
        <v>6.7352795266270984E-2</v>
      </c>
      <c r="K543" s="8">
        <f t="shared" si="152"/>
        <v>0.18087762405084837</v>
      </c>
      <c r="L543" s="8">
        <f t="shared" si="153"/>
        <v>0.15282283621950002</v>
      </c>
      <c r="M543" s="8">
        <f t="shared" si="154"/>
        <v>5.3841212310480654E-2</v>
      </c>
      <c r="N543" s="8">
        <f t="shared" si="155"/>
        <v>0.1646290938663387</v>
      </c>
      <c r="O543" s="8">
        <f t="shared" si="156"/>
        <v>0.20529156859645159</v>
      </c>
      <c r="P543" s="8">
        <f t="shared" si="157"/>
        <v>3.2202329256819352E-6</v>
      </c>
      <c r="Q543" s="8">
        <f t="shared" si="158"/>
        <v>0.10144413956661284</v>
      </c>
      <c r="R543" s="8">
        <f t="shared" si="159"/>
        <v>1</v>
      </c>
      <c r="S543" s="8">
        <f t="shared" si="160"/>
        <v>0.76746798974483865</v>
      </c>
      <c r="T543" s="8">
        <f t="shared" si="161"/>
        <v>0.94767744825209677</v>
      </c>
      <c r="W543" s="7" t="s">
        <v>1846</v>
      </c>
      <c r="X543" s="7" t="s">
        <v>1240</v>
      </c>
      <c r="Y543" s="8">
        <v>0</v>
      </c>
      <c r="Z543" s="8">
        <v>0</v>
      </c>
      <c r="AA543" s="8">
        <v>0</v>
      </c>
      <c r="AB543" s="8">
        <v>0</v>
      </c>
      <c r="AC543" s="8">
        <v>0</v>
      </c>
      <c r="AD543" s="8">
        <v>0</v>
      </c>
      <c r="AE543" s="8">
        <v>0</v>
      </c>
      <c r="AF543" s="8">
        <v>0</v>
      </c>
      <c r="AG543" s="8">
        <v>0</v>
      </c>
      <c r="AH543" s="8">
        <v>0</v>
      </c>
      <c r="AI543" s="8">
        <v>0</v>
      </c>
      <c r="AJ543" s="8">
        <v>0</v>
      </c>
      <c r="AK543" s="8">
        <v>0</v>
      </c>
      <c r="AL543" s="8">
        <v>0</v>
      </c>
      <c r="AM543" s="8">
        <v>0</v>
      </c>
      <c r="AN543" s="8">
        <v>1</v>
      </c>
      <c r="AO543" s="8">
        <v>0</v>
      </c>
      <c r="AP543" s="8">
        <v>0</v>
      </c>
      <c r="AS543" s="7">
        <v>458320</v>
      </c>
      <c r="AT543" s="7" t="s">
        <v>1240</v>
      </c>
      <c r="AU543" s="8">
        <v>0.12745324044017742</v>
      </c>
      <c r="AV543" s="8">
        <v>4.1306587852806456E-2</v>
      </c>
      <c r="AW543" s="8">
        <v>0.11996616531182581</v>
      </c>
      <c r="AX543" s="8">
        <v>0.14052611871730644</v>
      </c>
      <c r="AY543" s="8">
        <v>4.6417665514895158E-2</v>
      </c>
      <c r="AZ543" s="8">
        <v>9.6653237770403216E-2</v>
      </c>
      <c r="BA543" s="8">
        <v>0.2155760611928226</v>
      </c>
      <c r="BB543" s="8">
        <v>6.7352795266270984E-2</v>
      </c>
      <c r="BC543" s="8">
        <v>0.18087762405084837</v>
      </c>
      <c r="BD543" s="8">
        <v>0.15282283621950002</v>
      </c>
      <c r="BE543" s="8">
        <v>5.3841212310480654E-2</v>
      </c>
      <c r="BF543" s="8">
        <v>0.1646290938663387</v>
      </c>
      <c r="BG543" s="8">
        <v>0.20529156859645159</v>
      </c>
      <c r="BH543" s="8">
        <v>3.2202329256819352E-6</v>
      </c>
      <c r="BI543" s="8">
        <v>0.10144413956661284</v>
      </c>
      <c r="BJ543" s="8">
        <v>1.2887259936049995</v>
      </c>
      <c r="BK543" s="8">
        <v>0.76746798974483865</v>
      </c>
      <c r="BL543" s="8">
        <v>0.94767744825209677</v>
      </c>
    </row>
    <row r="544" spans="1:64" x14ac:dyDescent="0.3">
      <c r="A544" s="7">
        <v>459110</v>
      </c>
      <c r="B544" s="7" t="s">
        <v>1241</v>
      </c>
      <c r="C544" s="8">
        <f t="shared" si="144"/>
        <v>0.102745722831</v>
      </c>
      <c r="D544" s="8">
        <f t="shared" si="145"/>
        <v>1.6275005883700001E-2</v>
      </c>
      <c r="E544" s="8">
        <f t="shared" si="146"/>
        <v>6.6123409632699998E-2</v>
      </c>
      <c r="F544" s="8">
        <f t="shared" si="147"/>
        <v>7.4967630960800002E-2</v>
      </c>
      <c r="G544" s="8">
        <f t="shared" si="148"/>
        <v>1.08124618941E-2</v>
      </c>
      <c r="H544" s="8">
        <f t="shared" si="149"/>
        <v>3.0155282199600002E-2</v>
      </c>
      <c r="I544" s="8">
        <f t="shared" si="150"/>
        <v>0.10870534989199999</v>
      </c>
      <c r="J544" s="8">
        <f t="shared" si="151"/>
        <v>1.5683721533499999E-2</v>
      </c>
      <c r="K544" s="8">
        <f t="shared" si="152"/>
        <v>5.1202194599099998E-2</v>
      </c>
      <c r="L544" s="8">
        <f t="shared" si="153"/>
        <v>9.7199646260700004E-2</v>
      </c>
      <c r="M544" s="8">
        <f t="shared" si="154"/>
        <v>1.6400660928000001E-2</v>
      </c>
      <c r="N544" s="8">
        <f t="shared" si="155"/>
        <v>7.9789179682200007E-2</v>
      </c>
      <c r="O544" s="8">
        <f t="shared" si="156"/>
        <v>0.52589549691100002</v>
      </c>
      <c r="P544" s="8">
        <f t="shared" si="157"/>
        <v>1.15120014561E-5</v>
      </c>
      <c r="Q544" s="8">
        <f t="shared" si="158"/>
        <v>0.32144448143400001</v>
      </c>
      <c r="R544" s="8">
        <f t="shared" si="159"/>
        <v>1.1851441383500001</v>
      </c>
      <c r="S544" s="8">
        <f t="shared" si="160"/>
        <v>1.1159353750500001</v>
      </c>
      <c r="T544" s="8">
        <f t="shared" si="161"/>
        <v>1.1755912660200001</v>
      </c>
      <c r="W544" s="7" t="s">
        <v>1847</v>
      </c>
      <c r="X544" s="7" t="s">
        <v>1241</v>
      </c>
      <c r="Y544" s="8">
        <v>0.102745722831</v>
      </c>
      <c r="Z544" s="8">
        <v>1.6275005883700001E-2</v>
      </c>
      <c r="AA544" s="8">
        <v>6.6123409632699998E-2</v>
      </c>
      <c r="AB544" s="8">
        <v>7.4967630960800002E-2</v>
      </c>
      <c r="AC544" s="8">
        <v>1.08124618941E-2</v>
      </c>
      <c r="AD544" s="8">
        <v>3.0155282199600002E-2</v>
      </c>
      <c r="AE544" s="8">
        <v>0.10870534989199999</v>
      </c>
      <c r="AF544" s="8">
        <v>1.5683721533499999E-2</v>
      </c>
      <c r="AG544" s="8">
        <v>5.1202194599099998E-2</v>
      </c>
      <c r="AH544" s="8">
        <v>9.7199646260700004E-2</v>
      </c>
      <c r="AI544" s="8">
        <v>1.6400660928000001E-2</v>
      </c>
      <c r="AJ544" s="8">
        <v>7.9789179682200007E-2</v>
      </c>
      <c r="AK544" s="8">
        <v>0.52589549691100002</v>
      </c>
      <c r="AL544" s="8">
        <v>1.15120014561E-5</v>
      </c>
      <c r="AM544" s="8">
        <v>0.32144448143400001</v>
      </c>
      <c r="AN544" s="8">
        <v>1.1851441383500001</v>
      </c>
      <c r="AO544" s="8">
        <v>1.1159353750500001</v>
      </c>
      <c r="AP544" s="8">
        <v>1.1755912660200001</v>
      </c>
      <c r="AS544" s="7">
        <v>459110</v>
      </c>
      <c r="AT544" s="7" t="s">
        <v>1241</v>
      </c>
      <c r="AU544" s="8">
        <v>0.1763412819910484</v>
      </c>
      <c r="AV544" s="8">
        <v>4.6743792866724192E-2</v>
      </c>
      <c r="AW544" s="8">
        <v>0.20319069733527903</v>
      </c>
      <c r="AX544" s="8">
        <v>0.12052358081318224</v>
      </c>
      <c r="AY544" s="8">
        <v>3.0070142443943546E-2</v>
      </c>
      <c r="AZ544" s="8">
        <v>9.9059973444190319E-2</v>
      </c>
      <c r="BA544" s="8">
        <v>0.1952780318428548</v>
      </c>
      <c r="BB544" s="8">
        <v>4.9277413499806473E-2</v>
      </c>
      <c r="BC544" s="8">
        <v>0.20771773893212739</v>
      </c>
      <c r="BD544" s="8">
        <v>0.17523835375373706</v>
      </c>
      <c r="BE544" s="8">
        <v>4.8727014318749998E-2</v>
      </c>
      <c r="BF544" s="8">
        <v>0.21911587488429674</v>
      </c>
      <c r="BG544" s="8">
        <v>0.52589549691100057</v>
      </c>
      <c r="BH544" s="8">
        <v>1.1433277080817417E-5</v>
      </c>
      <c r="BI544" s="8">
        <v>0.3214444814339999</v>
      </c>
      <c r="BJ544" s="8">
        <v>1.4262757721930637</v>
      </c>
      <c r="BK544" s="8">
        <v>1.2496536967011291</v>
      </c>
      <c r="BL544" s="8">
        <v>1.4522731842751619</v>
      </c>
    </row>
    <row r="545" spans="1:64" x14ac:dyDescent="0.3">
      <c r="A545" s="7">
        <v>459120</v>
      </c>
      <c r="B545" s="7" t="s">
        <v>1242</v>
      </c>
      <c r="C545" s="8">
        <f t="shared" si="144"/>
        <v>0.102917420644</v>
      </c>
      <c r="D545" s="8">
        <f t="shared" si="145"/>
        <v>1.6357749656299998E-2</v>
      </c>
      <c r="E545" s="8">
        <f t="shared" si="146"/>
        <v>6.4494532333300006E-2</v>
      </c>
      <c r="F545" s="8">
        <f t="shared" si="147"/>
        <v>4.02468626286E-2</v>
      </c>
      <c r="G545" s="8">
        <f t="shared" si="148"/>
        <v>5.8314411456700001E-3</v>
      </c>
      <c r="H545" s="8">
        <f t="shared" si="149"/>
        <v>1.55451784665E-2</v>
      </c>
      <c r="I545" s="8">
        <f t="shared" si="150"/>
        <v>0.10838043627000001</v>
      </c>
      <c r="J545" s="8">
        <f t="shared" si="151"/>
        <v>1.5682194404799999E-2</v>
      </c>
      <c r="K545" s="8">
        <f t="shared" si="152"/>
        <v>4.9252244971200003E-2</v>
      </c>
      <c r="L545" s="8">
        <f t="shared" si="153"/>
        <v>9.7897812821400004E-2</v>
      </c>
      <c r="M545" s="8">
        <f t="shared" si="154"/>
        <v>1.65546556018E-2</v>
      </c>
      <c r="N545" s="8">
        <f t="shared" si="155"/>
        <v>7.8496884437099998E-2</v>
      </c>
      <c r="O545" s="8">
        <f t="shared" si="156"/>
        <v>0.52277608014099997</v>
      </c>
      <c r="P545" s="8">
        <f t="shared" si="157"/>
        <v>2.1387949252800002E-5</v>
      </c>
      <c r="Q545" s="8">
        <f t="shared" si="158"/>
        <v>0.32249097899899998</v>
      </c>
      <c r="R545" s="8">
        <f t="shared" si="159"/>
        <v>1.18376970263</v>
      </c>
      <c r="S545" s="8">
        <f t="shared" si="160"/>
        <v>1.0616234822399999</v>
      </c>
      <c r="T545" s="8">
        <f t="shared" si="161"/>
        <v>1.17331487565</v>
      </c>
      <c r="W545" s="7" t="s">
        <v>1848</v>
      </c>
      <c r="X545" s="7" t="s">
        <v>1242</v>
      </c>
      <c r="Y545" s="8">
        <v>0.102917420644</v>
      </c>
      <c r="Z545" s="8">
        <v>1.6357749656299998E-2</v>
      </c>
      <c r="AA545" s="8">
        <v>6.4494532333300006E-2</v>
      </c>
      <c r="AB545" s="8">
        <v>4.02468626286E-2</v>
      </c>
      <c r="AC545" s="8">
        <v>5.8314411456700001E-3</v>
      </c>
      <c r="AD545" s="8">
        <v>1.55451784665E-2</v>
      </c>
      <c r="AE545" s="8">
        <v>0.10838043627000001</v>
      </c>
      <c r="AF545" s="8">
        <v>1.5682194404799999E-2</v>
      </c>
      <c r="AG545" s="8">
        <v>4.9252244971200003E-2</v>
      </c>
      <c r="AH545" s="8">
        <v>9.7897812821400004E-2</v>
      </c>
      <c r="AI545" s="8">
        <v>1.65546556018E-2</v>
      </c>
      <c r="AJ545" s="8">
        <v>7.8496884437099998E-2</v>
      </c>
      <c r="AK545" s="8">
        <v>0.52277608014099997</v>
      </c>
      <c r="AL545" s="8">
        <v>2.1387949252800002E-5</v>
      </c>
      <c r="AM545" s="8">
        <v>0.32249097899899998</v>
      </c>
      <c r="AN545" s="8">
        <v>1.18376970263</v>
      </c>
      <c r="AO545" s="8">
        <v>1.0616234822399999</v>
      </c>
      <c r="AP545" s="8">
        <v>1.17331487565</v>
      </c>
      <c r="AS545" s="7">
        <v>459120</v>
      </c>
      <c r="AT545" s="7" t="s">
        <v>1242</v>
      </c>
      <c r="AU545" s="8">
        <v>0.17478664875608069</v>
      </c>
      <c r="AV545" s="8">
        <v>4.6500540757222569E-2</v>
      </c>
      <c r="AW545" s="8">
        <v>0.19892860488825811</v>
      </c>
      <c r="AX545" s="8">
        <v>9.3071038207753212E-2</v>
      </c>
      <c r="AY545" s="8">
        <v>2.352922178583532E-2</v>
      </c>
      <c r="AZ545" s="8">
        <v>7.56980446778516E-2</v>
      </c>
      <c r="BA545" s="8">
        <v>0.1930674314145</v>
      </c>
      <c r="BB545" s="8">
        <v>4.8872140241682245E-2</v>
      </c>
      <c r="BC545" s="8">
        <v>0.2028642366823758</v>
      </c>
      <c r="BD545" s="8">
        <v>0.17494939849371607</v>
      </c>
      <c r="BE545" s="8">
        <v>4.8771852494540323E-2</v>
      </c>
      <c r="BF545" s="8">
        <v>0.21617040789394357</v>
      </c>
      <c r="BG545" s="8">
        <v>0.51434420788066126</v>
      </c>
      <c r="BH545" s="8">
        <v>1.4901261103922422E-5</v>
      </c>
      <c r="BI545" s="8">
        <v>0.31728951159579</v>
      </c>
      <c r="BJ545" s="8">
        <v>1.4202157944011295</v>
      </c>
      <c r="BK545" s="8">
        <v>1.176169272414032</v>
      </c>
      <c r="BL545" s="8">
        <v>1.4286747760806455</v>
      </c>
    </row>
    <row r="546" spans="1:64" x14ac:dyDescent="0.3">
      <c r="A546" s="7">
        <v>459130</v>
      </c>
      <c r="B546" s="7" t="s">
        <v>1243</v>
      </c>
      <c r="C546" s="8">
        <f t="shared" si="144"/>
        <v>0.10334692982599999</v>
      </c>
      <c r="D546" s="8">
        <f t="shared" si="145"/>
        <v>1.6407923104300001E-2</v>
      </c>
      <c r="E546" s="8">
        <f t="shared" si="146"/>
        <v>6.7042400869799998E-2</v>
      </c>
      <c r="F546" s="8">
        <f t="shared" si="147"/>
        <v>3.2645990614299999E-2</v>
      </c>
      <c r="G546" s="8">
        <f t="shared" si="148"/>
        <v>4.7454823864500001E-3</v>
      </c>
      <c r="H546" s="8">
        <f t="shared" si="149"/>
        <v>1.34291641276E-2</v>
      </c>
      <c r="I546" s="8">
        <f t="shared" si="150"/>
        <v>0.10873349227699999</v>
      </c>
      <c r="J546" s="8">
        <f t="shared" si="151"/>
        <v>1.5761222762899998E-2</v>
      </c>
      <c r="K546" s="8">
        <f t="shared" si="152"/>
        <v>5.2015943842100003E-2</v>
      </c>
      <c r="L546" s="8">
        <f t="shared" si="153"/>
        <v>0.100037245835</v>
      </c>
      <c r="M546" s="8">
        <f t="shared" si="154"/>
        <v>1.6871080338999998E-2</v>
      </c>
      <c r="N546" s="8">
        <f t="shared" si="155"/>
        <v>8.2608676728900002E-2</v>
      </c>
      <c r="O546" s="8">
        <f t="shared" si="156"/>
        <v>0.51474348415899995</v>
      </c>
      <c r="P546" s="8">
        <f t="shared" si="157"/>
        <v>2.63573316997E-5</v>
      </c>
      <c r="Q546" s="8">
        <f t="shared" si="158"/>
        <v>0.32192552147300002</v>
      </c>
      <c r="R546" s="8">
        <f t="shared" si="159"/>
        <v>1.1867972538</v>
      </c>
      <c r="S546" s="8">
        <f t="shared" si="160"/>
        <v>1.05082063713</v>
      </c>
      <c r="T546" s="8">
        <f t="shared" si="161"/>
        <v>1.1765106588800001</v>
      </c>
      <c r="W546" s="7" t="s">
        <v>1849</v>
      </c>
      <c r="X546" s="7" t="s">
        <v>1243</v>
      </c>
      <c r="Y546" s="8">
        <v>0.10334692982599999</v>
      </c>
      <c r="Z546" s="8">
        <v>1.6407923104300001E-2</v>
      </c>
      <c r="AA546" s="8">
        <v>6.7042400869799998E-2</v>
      </c>
      <c r="AB546" s="8">
        <v>3.2645990614299999E-2</v>
      </c>
      <c r="AC546" s="8">
        <v>4.7454823864500001E-3</v>
      </c>
      <c r="AD546" s="8">
        <v>1.34291641276E-2</v>
      </c>
      <c r="AE546" s="8">
        <v>0.10873349227699999</v>
      </c>
      <c r="AF546" s="8">
        <v>1.5761222762899998E-2</v>
      </c>
      <c r="AG546" s="8">
        <v>5.2015943842100003E-2</v>
      </c>
      <c r="AH546" s="8">
        <v>0.100037245835</v>
      </c>
      <c r="AI546" s="8">
        <v>1.6871080338999998E-2</v>
      </c>
      <c r="AJ546" s="8">
        <v>8.2608676728900002E-2</v>
      </c>
      <c r="AK546" s="8">
        <v>0.51474348415899995</v>
      </c>
      <c r="AL546" s="8">
        <v>2.63573316997E-5</v>
      </c>
      <c r="AM546" s="8">
        <v>0.32192552147300002</v>
      </c>
      <c r="AN546" s="8">
        <v>1.1867972538</v>
      </c>
      <c r="AO546" s="8">
        <v>1.05082063713</v>
      </c>
      <c r="AP546" s="8">
        <v>1.1765106588800001</v>
      </c>
      <c r="AS546" s="7">
        <v>459130</v>
      </c>
      <c r="AT546" s="7" t="s">
        <v>1243</v>
      </c>
      <c r="AU546" s="8">
        <v>0.1688121644381291</v>
      </c>
      <c r="AV546" s="8">
        <v>4.5468112862338726E-2</v>
      </c>
      <c r="AW546" s="8">
        <v>0.19954376617144029</v>
      </c>
      <c r="AX546" s="8">
        <v>6.2688901194975805E-2</v>
      </c>
      <c r="AY546" s="8">
        <v>1.653048698503919E-2</v>
      </c>
      <c r="AZ546" s="8">
        <v>5.3841957144338704E-2</v>
      </c>
      <c r="BA546" s="8">
        <v>0.18661767059046783</v>
      </c>
      <c r="BB546" s="8">
        <v>4.7931108621682247E-2</v>
      </c>
      <c r="BC546" s="8">
        <v>0.20505044856958873</v>
      </c>
      <c r="BD546" s="8">
        <v>0.17191985924279041</v>
      </c>
      <c r="BE546" s="8">
        <v>4.8454122988580636E-2</v>
      </c>
      <c r="BF546" s="8">
        <v>0.22014042598685318</v>
      </c>
      <c r="BG546" s="8">
        <v>0.48153422711648325</v>
      </c>
      <c r="BH546" s="8">
        <v>2.0787239319945808E-5</v>
      </c>
      <c r="BI546" s="8">
        <v>0.3011561329908708</v>
      </c>
      <c r="BJ546" s="8">
        <v>1.4138240434722584</v>
      </c>
      <c r="BK546" s="8">
        <v>1.0685452162919356</v>
      </c>
      <c r="BL546" s="8">
        <v>1.3750830987496776</v>
      </c>
    </row>
    <row r="547" spans="1:64" x14ac:dyDescent="0.3">
      <c r="A547" s="7">
        <v>459140</v>
      </c>
      <c r="B547" s="7" t="s">
        <v>1244</v>
      </c>
      <c r="C547" s="8">
        <f t="shared" si="144"/>
        <v>0.103320526696</v>
      </c>
      <c r="D547" s="8">
        <f t="shared" si="145"/>
        <v>1.6400089611899999E-2</v>
      </c>
      <c r="E547" s="8">
        <f t="shared" si="146"/>
        <v>6.1618498672599997E-2</v>
      </c>
      <c r="F547" s="8">
        <f t="shared" si="147"/>
        <v>2.9249131695699999E-2</v>
      </c>
      <c r="G547" s="8">
        <f t="shared" si="148"/>
        <v>4.2499629458900004E-3</v>
      </c>
      <c r="H547" s="8">
        <f t="shared" si="149"/>
        <v>1.0396794387000001E-2</v>
      </c>
      <c r="I547" s="8">
        <f t="shared" si="150"/>
        <v>0.108548604238</v>
      </c>
      <c r="J547" s="8">
        <f t="shared" si="151"/>
        <v>1.5723093294700001E-2</v>
      </c>
      <c r="K547" s="8">
        <f t="shared" si="152"/>
        <v>4.6323288667400001E-2</v>
      </c>
      <c r="L547" s="8">
        <f t="shared" si="153"/>
        <v>9.9602013311700002E-2</v>
      </c>
      <c r="M547" s="8">
        <f t="shared" si="154"/>
        <v>1.6791919932999999E-2</v>
      </c>
      <c r="N547" s="8">
        <f t="shared" si="155"/>
        <v>7.6040835175299998E-2</v>
      </c>
      <c r="O547" s="8">
        <f t="shared" si="156"/>
        <v>0.51691048017399999</v>
      </c>
      <c r="P547" s="8">
        <f t="shared" si="157"/>
        <v>2.9416583101699999E-5</v>
      </c>
      <c r="Q547" s="8">
        <f t="shared" si="158"/>
        <v>0.322564559877</v>
      </c>
      <c r="R547" s="8">
        <f t="shared" si="159"/>
        <v>1.1813391149800001</v>
      </c>
      <c r="S547" s="8">
        <f t="shared" si="160"/>
        <v>1.0438958890300001</v>
      </c>
      <c r="T547" s="8">
        <f t="shared" si="161"/>
        <v>1.1705949862</v>
      </c>
      <c r="W547" s="7" t="s">
        <v>1850</v>
      </c>
      <c r="X547" s="7" t="s">
        <v>1244</v>
      </c>
      <c r="Y547" s="8">
        <v>0.103320526696</v>
      </c>
      <c r="Z547" s="8">
        <v>1.6400089611899999E-2</v>
      </c>
      <c r="AA547" s="8">
        <v>6.1618498672599997E-2</v>
      </c>
      <c r="AB547" s="8">
        <v>2.9249131695699999E-2</v>
      </c>
      <c r="AC547" s="8">
        <v>4.2499629458900004E-3</v>
      </c>
      <c r="AD547" s="8">
        <v>1.0396794387000001E-2</v>
      </c>
      <c r="AE547" s="8">
        <v>0.108548604238</v>
      </c>
      <c r="AF547" s="8">
        <v>1.5723093294700001E-2</v>
      </c>
      <c r="AG547" s="8">
        <v>4.6323288667400001E-2</v>
      </c>
      <c r="AH547" s="8">
        <v>9.9602013311700002E-2</v>
      </c>
      <c r="AI547" s="8">
        <v>1.6791919932999999E-2</v>
      </c>
      <c r="AJ547" s="8">
        <v>7.6040835175299998E-2</v>
      </c>
      <c r="AK547" s="8">
        <v>0.51691048017399999</v>
      </c>
      <c r="AL547" s="8">
        <v>2.9416583101699999E-5</v>
      </c>
      <c r="AM547" s="8">
        <v>0.322564559877</v>
      </c>
      <c r="AN547" s="8">
        <v>1.1813391149800001</v>
      </c>
      <c r="AO547" s="8">
        <v>1.0438958890300001</v>
      </c>
      <c r="AP547" s="8">
        <v>1.1705949862</v>
      </c>
      <c r="AS547" s="7">
        <v>459140</v>
      </c>
      <c r="AT547" s="7" t="s">
        <v>1244</v>
      </c>
      <c r="AU547" s="8">
        <v>0.17518226773774198</v>
      </c>
      <c r="AV547" s="8">
        <v>4.655066815392904E-2</v>
      </c>
      <c r="AW547" s="8">
        <v>0.19857647137653708</v>
      </c>
      <c r="AX547" s="8">
        <v>9.0035071806416123E-2</v>
      </c>
      <c r="AY547" s="8">
        <v>2.3497421520266303E-2</v>
      </c>
      <c r="AZ547" s="8">
        <v>7.357377584991126E-2</v>
      </c>
      <c r="BA547" s="8">
        <v>0.19332322129583879</v>
      </c>
      <c r="BB547" s="8">
        <v>4.8904972643706447E-2</v>
      </c>
      <c r="BC547" s="8">
        <v>0.20261510193416285</v>
      </c>
      <c r="BD547" s="8">
        <v>0.17754075931720481</v>
      </c>
      <c r="BE547" s="8">
        <v>4.9375527264309674E-2</v>
      </c>
      <c r="BF547" s="8">
        <v>0.21804650271256934</v>
      </c>
      <c r="BG547" s="8">
        <v>0.50857321436474245</v>
      </c>
      <c r="BH547" s="8">
        <v>1.7027342267093551E-5</v>
      </c>
      <c r="BI547" s="8">
        <v>0.31736190568543565</v>
      </c>
      <c r="BJ547" s="8">
        <v>1.4203094072682263</v>
      </c>
      <c r="BK547" s="8">
        <v>1.1709772369182259</v>
      </c>
      <c r="BL547" s="8">
        <v>1.4287142636156458</v>
      </c>
    </row>
    <row r="548" spans="1:64" x14ac:dyDescent="0.3">
      <c r="A548" s="7">
        <v>459210</v>
      </c>
      <c r="B548" s="7" t="s">
        <v>1245</v>
      </c>
      <c r="C548" s="8">
        <f t="shared" si="144"/>
        <v>0.102977860112</v>
      </c>
      <c r="D548" s="8">
        <f t="shared" si="145"/>
        <v>1.63660457679E-2</v>
      </c>
      <c r="E548" s="8">
        <f t="shared" si="146"/>
        <v>6.1074351843800001E-2</v>
      </c>
      <c r="F548" s="8">
        <f t="shared" si="147"/>
        <v>3.5454351451400003E-2</v>
      </c>
      <c r="G548" s="8">
        <f t="shared" si="148"/>
        <v>5.1334704301099999E-3</v>
      </c>
      <c r="H548" s="8">
        <f t="shared" si="149"/>
        <v>1.24136782865E-2</v>
      </c>
      <c r="I548" s="8">
        <f t="shared" si="150"/>
        <v>0.107625537608</v>
      </c>
      <c r="J548" s="8">
        <f t="shared" si="151"/>
        <v>1.5574350839E-2</v>
      </c>
      <c r="K548" s="8">
        <f t="shared" si="152"/>
        <v>4.5255034176599998E-2</v>
      </c>
      <c r="L548" s="8">
        <f t="shared" si="153"/>
        <v>9.8213952556800002E-2</v>
      </c>
      <c r="M548" s="8">
        <f t="shared" si="154"/>
        <v>1.6608078705100001E-2</v>
      </c>
      <c r="N548" s="8">
        <f t="shared" si="155"/>
        <v>7.4903688060199994E-2</v>
      </c>
      <c r="O548" s="8">
        <f t="shared" si="156"/>
        <v>0.52143887864799998</v>
      </c>
      <c r="P548" s="8">
        <f t="shared" si="157"/>
        <v>2.4311851819800001E-5</v>
      </c>
      <c r="Q548" s="8">
        <f t="shared" si="158"/>
        <v>0.32494622332500001</v>
      </c>
      <c r="R548" s="8">
        <f t="shared" si="159"/>
        <v>1.18041825772</v>
      </c>
      <c r="S548" s="8">
        <f t="shared" si="160"/>
        <v>1.0530015001699999</v>
      </c>
      <c r="T548" s="8">
        <f t="shared" si="161"/>
        <v>1.1684549226200001</v>
      </c>
      <c r="W548" s="7" t="s">
        <v>1851</v>
      </c>
      <c r="X548" s="7" t="s">
        <v>1245</v>
      </c>
      <c r="Y548" s="8">
        <v>0.102977860112</v>
      </c>
      <c r="Z548" s="8">
        <v>1.63660457679E-2</v>
      </c>
      <c r="AA548" s="8">
        <v>6.1074351843800001E-2</v>
      </c>
      <c r="AB548" s="8">
        <v>3.5454351451400003E-2</v>
      </c>
      <c r="AC548" s="8">
        <v>5.1334704301099999E-3</v>
      </c>
      <c r="AD548" s="8">
        <v>1.24136782865E-2</v>
      </c>
      <c r="AE548" s="8">
        <v>0.107625537608</v>
      </c>
      <c r="AF548" s="8">
        <v>1.5574350839E-2</v>
      </c>
      <c r="AG548" s="8">
        <v>4.5255034176599998E-2</v>
      </c>
      <c r="AH548" s="8">
        <v>9.8213952556800002E-2</v>
      </c>
      <c r="AI548" s="8">
        <v>1.6608078705100001E-2</v>
      </c>
      <c r="AJ548" s="8">
        <v>7.4903688060199994E-2</v>
      </c>
      <c r="AK548" s="8">
        <v>0.52143887864799998</v>
      </c>
      <c r="AL548" s="8">
        <v>2.4311851819800001E-5</v>
      </c>
      <c r="AM548" s="8">
        <v>0.32494622332500001</v>
      </c>
      <c r="AN548" s="8">
        <v>1.18041825772</v>
      </c>
      <c r="AO548" s="8">
        <v>1.0530015001699999</v>
      </c>
      <c r="AP548" s="8">
        <v>1.1684549226200001</v>
      </c>
      <c r="AS548" s="7">
        <v>459210</v>
      </c>
      <c r="AT548" s="7" t="s">
        <v>1245</v>
      </c>
      <c r="AU548" s="8">
        <v>0.17491740478661297</v>
      </c>
      <c r="AV548" s="8">
        <v>4.6533829199795165E-2</v>
      </c>
      <c r="AW548" s="8">
        <v>0.19599983496079193</v>
      </c>
      <c r="AX548" s="8">
        <v>8.7916998253966136E-2</v>
      </c>
      <c r="AY548" s="8">
        <v>2.2386693219540805E-2</v>
      </c>
      <c r="AZ548" s="8">
        <v>6.9784026827325818E-2</v>
      </c>
      <c r="BA548" s="8">
        <v>0.19172140066062904</v>
      </c>
      <c r="BB548" s="8">
        <v>4.853782088817099E-2</v>
      </c>
      <c r="BC548" s="8">
        <v>0.19798277947690168</v>
      </c>
      <c r="BD548" s="8">
        <v>0.17553426285246448</v>
      </c>
      <c r="BE548" s="8">
        <v>4.8932258187212918E-2</v>
      </c>
      <c r="BF548" s="8">
        <v>0.2137530202990339</v>
      </c>
      <c r="BG548" s="8">
        <v>0.51302857415367686</v>
      </c>
      <c r="BH548" s="8">
        <v>1.6636920475992904E-5</v>
      </c>
      <c r="BI548" s="8">
        <v>0.31970515520685483</v>
      </c>
      <c r="BJ548" s="8">
        <v>1.4174510689466127</v>
      </c>
      <c r="BK548" s="8">
        <v>1.1639586860420967</v>
      </c>
      <c r="BL548" s="8">
        <v>1.4221129687674197</v>
      </c>
    </row>
    <row r="549" spans="1:64" x14ac:dyDescent="0.3">
      <c r="A549" s="7">
        <v>459310</v>
      </c>
      <c r="B549" s="7" t="s">
        <v>594</v>
      </c>
      <c r="C549" s="8">
        <f t="shared" si="144"/>
        <v>0.102906638107</v>
      </c>
      <c r="D549" s="8">
        <f t="shared" si="145"/>
        <v>1.63485552767E-2</v>
      </c>
      <c r="E549" s="8">
        <f t="shared" si="146"/>
        <v>6.9772270993699995E-2</v>
      </c>
      <c r="F549" s="8">
        <f t="shared" si="147"/>
        <v>4.8901460921199999E-2</v>
      </c>
      <c r="G549" s="8">
        <f t="shared" si="148"/>
        <v>7.08104196285E-3</v>
      </c>
      <c r="H549" s="8">
        <f t="shared" si="149"/>
        <v>2.1675406835000001E-2</v>
      </c>
      <c r="I549" s="8">
        <f t="shared" si="150"/>
        <v>0.107934311595</v>
      </c>
      <c r="J549" s="8">
        <f t="shared" si="151"/>
        <v>1.56082095597E-2</v>
      </c>
      <c r="K549" s="8">
        <f t="shared" si="152"/>
        <v>5.4603235341199999E-2</v>
      </c>
      <c r="L549" s="8">
        <f t="shared" si="153"/>
        <v>9.8076748328999999E-2</v>
      </c>
      <c r="M549" s="8">
        <f t="shared" si="154"/>
        <v>1.6577856256300001E-2</v>
      </c>
      <c r="N549" s="8">
        <f t="shared" si="155"/>
        <v>8.4600067871300005E-2</v>
      </c>
      <c r="O549" s="8">
        <f t="shared" si="156"/>
        <v>0.52185755395099998</v>
      </c>
      <c r="P549" s="8">
        <f t="shared" si="157"/>
        <v>1.76091195176E-5</v>
      </c>
      <c r="Q549" s="8">
        <f t="shared" si="158"/>
        <v>0.32389973944299999</v>
      </c>
      <c r="R549" s="8">
        <f t="shared" si="159"/>
        <v>1.1890274643800001</v>
      </c>
      <c r="S549" s="8">
        <f t="shared" si="160"/>
        <v>1.0776579097200001</v>
      </c>
      <c r="T549" s="8">
        <f t="shared" si="161"/>
        <v>1.1781457565</v>
      </c>
      <c r="W549" s="7" t="s">
        <v>1852</v>
      </c>
      <c r="X549" s="7" t="s">
        <v>594</v>
      </c>
      <c r="Y549" s="8">
        <v>0.102906638107</v>
      </c>
      <c r="Z549" s="8">
        <v>1.63485552767E-2</v>
      </c>
      <c r="AA549" s="8">
        <v>6.9772270993699995E-2</v>
      </c>
      <c r="AB549" s="8">
        <v>4.8901460921199999E-2</v>
      </c>
      <c r="AC549" s="8">
        <v>7.08104196285E-3</v>
      </c>
      <c r="AD549" s="8">
        <v>2.1675406835000001E-2</v>
      </c>
      <c r="AE549" s="8">
        <v>0.107934311595</v>
      </c>
      <c r="AF549" s="8">
        <v>1.56082095597E-2</v>
      </c>
      <c r="AG549" s="8">
        <v>5.4603235341199999E-2</v>
      </c>
      <c r="AH549" s="8">
        <v>9.8076748328999999E-2</v>
      </c>
      <c r="AI549" s="8">
        <v>1.6577856256300001E-2</v>
      </c>
      <c r="AJ549" s="8">
        <v>8.4600067871300005E-2</v>
      </c>
      <c r="AK549" s="8">
        <v>0.52185755395099998</v>
      </c>
      <c r="AL549" s="8">
        <v>1.76091195176E-5</v>
      </c>
      <c r="AM549" s="8">
        <v>0.32389973944299999</v>
      </c>
      <c r="AN549" s="8">
        <v>1.1890274643800001</v>
      </c>
      <c r="AO549" s="8">
        <v>1.0776579097200001</v>
      </c>
      <c r="AP549" s="8">
        <v>1.1781457565</v>
      </c>
      <c r="AS549" s="7">
        <v>459310</v>
      </c>
      <c r="AT549" s="7" t="s">
        <v>594</v>
      </c>
      <c r="AU549" s="8">
        <v>0.1748062513915323</v>
      </c>
      <c r="AV549" s="8">
        <v>4.6500982535764505E-2</v>
      </c>
      <c r="AW549" s="8">
        <v>0.20953613347269515</v>
      </c>
      <c r="AX549" s="8">
        <v>0.10332447293398868</v>
      </c>
      <c r="AY549" s="8">
        <v>2.5706943632045329E-2</v>
      </c>
      <c r="AZ549" s="8">
        <v>8.9806811844153234E-2</v>
      </c>
      <c r="BA549" s="8">
        <v>0.19224575388888712</v>
      </c>
      <c r="BB549" s="8">
        <v>4.8659387087290333E-2</v>
      </c>
      <c r="BC549" s="8">
        <v>0.21396765771873552</v>
      </c>
      <c r="BD549" s="8">
        <v>0.17529151829296777</v>
      </c>
      <c r="BE549" s="8">
        <v>4.8858703646330638E-2</v>
      </c>
      <c r="BF549" s="8">
        <v>0.22864923680306928</v>
      </c>
      <c r="BG549" s="8">
        <v>0.51344049662921021</v>
      </c>
      <c r="BH549" s="8">
        <v>1.3038245321895647E-5</v>
      </c>
      <c r="BI549" s="8">
        <v>0.31867555009714521</v>
      </c>
      <c r="BJ549" s="8">
        <v>1.430843367399516</v>
      </c>
      <c r="BK549" s="8">
        <v>1.202709196152097</v>
      </c>
      <c r="BL549" s="8">
        <v>1.4387437664367742</v>
      </c>
    </row>
    <row r="550" spans="1:64" x14ac:dyDescent="0.3">
      <c r="A550" s="7">
        <v>459410</v>
      </c>
      <c r="B550" s="7" t="s">
        <v>1246</v>
      </c>
      <c r="C550" s="8">
        <f t="shared" si="144"/>
        <v>0.102982729395</v>
      </c>
      <c r="D550" s="8">
        <f t="shared" si="145"/>
        <v>1.63844245968E-2</v>
      </c>
      <c r="E550" s="8">
        <f t="shared" si="146"/>
        <v>6.2377522237999999E-2</v>
      </c>
      <c r="F550" s="8">
        <f t="shared" si="147"/>
        <v>3.00129611973E-2</v>
      </c>
      <c r="G550" s="8">
        <f t="shared" si="148"/>
        <v>4.3481955316599999E-3</v>
      </c>
      <c r="H550" s="8">
        <f t="shared" si="149"/>
        <v>1.0876565344499999E-2</v>
      </c>
      <c r="I550" s="8">
        <f t="shared" si="150"/>
        <v>0.108441732964</v>
      </c>
      <c r="J550" s="8">
        <f t="shared" si="151"/>
        <v>1.5705547724199999E-2</v>
      </c>
      <c r="K550" s="8">
        <f t="shared" si="152"/>
        <v>4.6985337073800003E-2</v>
      </c>
      <c r="L550" s="8">
        <f t="shared" si="153"/>
        <v>9.7884107262100006E-2</v>
      </c>
      <c r="M550" s="8">
        <f t="shared" si="154"/>
        <v>1.6573142518799999E-2</v>
      </c>
      <c r="N550" s="8">
        <f t="shared" si="155"/>
        <v>7.6113190119500004E-2</v>
      </c>
      <c r="O550" s="8">
        <f t="shared" si="156"/>
        <v>0.52297917459400001</v>
      </c>
      <c r="P550" s="8">
        <f t="shared" si="157"/>
        <v>2.8724624289200001E-5</v>
      </c>
      <c r="Q550" s="8">
        <f t="shared" si="158"/>
        <v>0.32253451504500003</v>
      </c>
      <c r="R550" s="8">
        <f t="shared" si="159"/>
        <v>1.1817446762299999</v>
      </c>
      <c r="S550" s="8">
        <f t="shared" si="160"/>
        <v>1.04523772207</v>
      </c>
      <c r="T550" s="8">
        <f t="shared" si="161"/>
        <v>1.1711326177600001</v>
      </c>
      <c r="W550" s="7" t="s">
        <v>1853</v>
      </c>
      <c r="X550" s="7" t="s">
        <v>1246</v>
      </c>
      <c r="Y550" s="8">
        <v>0.102982729395</v>
      </c>
      <c r="Z550" s="8">
        <v>1.63844245968E-2</v>
      </c>
      <c r="AA550" s="8">
        <v>6.2377522237999999E-2</v>
      </c>
      <c r="AB550" s="8">
        <v>3.00129611973E-2</v>
      </c>
      <c r="AC550" s="8">
        <v>4.3481955316599999E-3</v>
      </c>
      <c r="AD550" s="8">
        <v>1.0876565344499999E-2</v>
      </c>
      <c r="AE550" s="8">
        <v>0.108441732964</v>
      </c>
      <c r="AF550" s="8">
        <v>1.5705547724199999E-2</v>
      </c>
      <c r="AG550" s="8">
        <v>4.6985337073800003E-2</v>
      </c>
      <c r="AH550" s="8">
        <v>9.7884107262100006E-2</v>
      </c>
      <c r="AI550" s="8">
        <v>1.6573142518799999E-2</v>
      </c>
      <c r="AJ550" s="8">
        <v>7.6113190119500004E-2</v>
      </c>
      <c r="AK550" s="8">
        <v>0.52297917459400001</v>
      </c>
      <c r="AL550" s="8">
        <v>2.8724624289200001E-5</v>
      </c>
      <c r="AM550" s="8">
        <v>0.32253451504500003</v>
      </c>
      <c r="AN550" s="8">
        <v>1.1817446762299999</v>
      </c>
      <c r="AO550" s="8">
        <v>1.04523772207</v>
      </c>
      <c r="AP550" s="8">
        <v>1.1711326177600001</v>
      </c>
      <c r="AS550" s="7">
        <v>459410</v>
      </c>
      <c r="AT550" s="7" t="s">
        <v>1246</v>
      </c>
      <c r="AU550" s="8">
        <v>0.17496139972695166</v>
      </c>
      <c r="AV550" s="8">
        <v>4.6563816324537079E-2</v>
      </c>
      <c r="AW550" s="8">
        <v>0.19721746994979197</v>
      </c>
      <c r="AX550" s="8">
        <v>9.4468205994659687E-2</v>
      </c>
      <c r="AY550" s="8">
        <v>2.4482805390441773E-2</v>
      </c>
      <c r="AZ550" s="8">
        <v>7.6728280433199986E-2</v>
      </c>
      <c r="BA550" s="8">
        <v>0.19322928176946766</v>
      </c>
      <c r="BB550" s="8">
        <v>4.8933075411500021E-2</v>
      </c>
      <c r="BC550" s="8">
        <v>0.20086872053410162</v>
      </c>
      <c r="BD550" s="8">
        <v>0.17501393735559836</v>
      </c>
      <c r="BE550" s="8">
        <v>4.8817878297346774E-2</v>
      </c>
      <c r="BF550" s="8">
        <v>0.21422872294858711</v>
      </c>
      <c r="BG550" s="8">
        <v>0.51454402661667675</v>
      </c>
      <c r="BH550" s="8">
        <v>1.6125029079460803E-5</v>
      </c>
      <c r="BI550" s="8">
        <v>0.31733234544749978</v>
      </c>
      <c r="BJ550" s="8">
        <v>1.418742686000968</v>
      </c>
      <c r="BK550" s="8">
        <v>1.17955025956</v>
      </c>
      <c r="BL550" s="8">
        <v>1.4269020454570969</v>
      </c>
    </row>
    <row r="551" spans="1:64" x14ac:dyDescent="0.3">
      <c r="A551" s="7">
        <v>459420</v>
      </c>
      <c r="B551" s="7" t="s">
        <v>1247</v>
      </c>
      <c r="C551" s="8">
        <f t="shared" si="144"/>
        <v>0.102925214636</v>
      </c>
      <c r="D551" s="8">
        <f t="shared" si="145"/>
        <v>1.63406135345E-2</v>
      </c>
      <c r="E551" s="8">
        <f t="shared" si="146"/>
        <v>6.2351096750499997E-2</v>
      </c>
      <c r="F551" s="8">
        <f t="shared" si="147"/>
        <v>3.6262472726999999E-2</v>
      </c>
      <c r="G551" s="8">
        <f t="shared" si="148"/>
        <v>5.2413361521799996E-3</v>
      </c>
      <c r="H551" s="8">
        <f t="shared" si="149"/>
        <v>1.31478609165E-2</v>
      </c>
      <c r="I551" s="8">
        <f t="shared" si="150"/>
        <v>0.108052980297</v>
      </c>
      <c r="J551" s="8">
        <f t="shared" si="151"/>
        <v>1.5619685082700001E-2</v>
      </c>
      <c r="K551" s="8">
        <f t="shared" si="152"/>
        <v>4.6790141020699998E-2</v>
      </c>
      <c r="L551" s="8">
        <f t="shared" si="153"/>
        <v>9.7690052439699998E-2</v>
      </c>
      <c r="M551" s="8">
        <f t="shared" si="154"/>
        <v>1.65123966207E-2</v>
      </c>
      <c r="N551" s="8">
        <f t="shared" si="155"/>
        <v>7.5966906119199998E-2</v>
      </c>
      <c r="O551" s="8">
        <f t="shared" si="156"/>
        <v>0.52386240362799996</v>
      </c>
      <c r="P551" s="8">
        <f t="shared" si="157"/>
        <v>2.37995884379E-5</v>
      </c>
      <c r="Q551" s="8">
        <f t="shared" si="158"/>
        <v>0.323687684887</v>
      </c>
      <c r="R551" s="8">
        <f t="shared" si="159"/>
        <v>1.1816169249199999</v>
      </c>
      <c r="S551" s="8">
        <f t="shared" si="160"/>
        <v>1.0546516697999999</v>
      </c>
      <c r="T551" s="8">
        <f t="shared" si="161"/>
        <v>1.1704628064</v>
      </c>
      <c r="W551" s="7" t="s">
        <v>1854</v>
      </c>
      <c r="X551" s="7" t="s">
        <v>1247</v>
      </c>
      <c r="Y551" s="8">
        <v>0.102925214636</v>
      </c>
      <c r="Z551" s="8">
        <v>1.63406135345E-2</v>
      </c>
      <c r="AA551" s="8">
        <v>6.2351096750499997E-2</v>
      </c>
      <c r="AB551" s="8">
        <v>3.6262472726999999E-2</v>
      </c>
      <c r="AC551" s="8">
        <v>5.2413361521799996E-3</v>
      </c>
      <c r="AD551" s="8">
        <v>1.31478609165E-2</v>
      </c>
      <c r="AE551" s="8">
        <v>0.108052980297</v>
      </c>
      <c r="AF551" s="8">
        <v>1.5619685082700001E-2</v>
      </c>
      <c r="AG551" s="8">
        <v>4.6790141020699998E-2</v>
      </c>
      <c r="AH551" s="8">
        <v>9.7690052439699998E-2</v>
      </c>
      <c r="AI551" s="8">
        <v>1.65123966207E-2</v>
      </c>
      <c r="AJ551" s="8">
        <v>7.5966906119199998E-2</v>
      </c>
      <c r="AK551" s="8">
        <v>0.52386240362799996</v>
      </c>
      <c r="AL551" s="8">
        <v>2.37995884379E-5</v>
      </c>
      <c r="AM551" s="8">
        <v>0.323687684887</v>
      </c>
      <c r="AN551" s="8">
        <v>1.1816169249199999</v>
      </c>
      <c r="AO551" s="8">
        <v>1.0546516697999999</v>
      </c>
      <c r="AP551" s="8">
        <v>1.1704628064</v>
      </c>
      <c r="AS551" s="7">
        <v>459420</v>
      </c>
      <c r="AT551" s="7" t="s">
        <v>1247</v>
      </c>
      <c r="AU551" s="8">
        <v>0.17658754658382264</v>
      </c>
      <c r="AV551" s="8">
        <v>4.6817556523987128E-2</v>
      </c>
      <c r="AW551" s="8">
        <v>0.19886476087932098</v>
      </c>
      <c r="AX551" s="8">
        <v>9.9589450186637132E-2</v>
      </c>
      <c r="AY551" s="8">
        <v>2.5499868549407091E-2</v>
      </c>
      <c r="AZ551" s="8">
        <v>8.0021801011509505E-2</v>
      </c>
      <c r="BA551" s="8">
        <v>0.19417399924577416</v>
      </c>
      <c r="BB551" s="8">
        <v>4.9010253496820956E-2</v>
      </c>
      <c r="BC551" s="8">
        <v>0.20125893860036123</v>
      </c>
      <c r="BD551" s="8">
        <v>0.17616420300551131</v>
      </c>
      <c r="BE551" s="8">
        <v>4.8989269295395176E-2</v>
      </c>
      <c r="BF551" s="8">
        <v>0.21552085233874832</v>
      </c>
      <c r="BG551" s="8">
        <v>0.52386240362800063</v>
      </c>
      <c r="BH551" s="8">
        <v>1.636016471973774E-5</v>
      </c>
      <c r="BI551" s="8">
        <v>0.32368768488699967</v>
      </c>
      <c r="BJ551" s="8">
        <v>1.4222698639867739</v>
      </c>
      <c r="BK551" s="8">
        <v>1.205111119748064</v>
      </c>
      <c r="BL551" s="8">
        <v>1.4444431913430649</v>
      </c>
    </row>
    <row r="552" spans="1:64" x14ac:dyDescent="0.3">
      <c r="A552" s="7">
        <v>459510</v>
      </c>
      <c r="B552" s="7" t="s">
        <v>1248</v>
      </c>
      <c r="C552" s="8">
        <f t="shared" si="144"/>
        <v>0.10278495112699999</v>
      </c>
      <c r="D552" s="8">
        <f t="shared" si="145"/>
        <v>1.62843347051E-2</v>
      </c>
      <c r="E552" s="8">
        <f t="shared" si="146"/>
        <v>6.23635275355E-2</v>
      </c>
      <c r="F552" s="8">
        <f t="shared" si="147"/>
        <v>2.11230610331E-2</v>
      </c>
      <c r="G552" s="8">
        <f t="shared" si="148"/>
        <v>3.0481139425300001E-3</v>
      </c>
      <c r="H552" s="8">
        <f t="shared" si="149"/>
        <v>7.6523470308300003E-3</v>
      </c>
      <c r="I552" s="8">
        <f t="shared" si="150"/>
        <v>0.108174525194</v>
      </c>
      <c r="J552" s="8">
        <f t="shared" si="151"/>
        <v>1.56112205532E-2</v>
      </c>
      <c r="K552" s="8">
        <f t="shared" si="152"/>
        <v>4.6934768762E-2</v>
      </c>
      <c r="L552" s="8">
        <f t="shared" si="153"/>
        <v>9.7294588244800001E-2</v>
      </c>
      <c r="M552" s="8">
        <f t="shared" si="154"/>
        <v>1.6417996801899998E-2</v>
      </c>
      <c r="N552" s="8">
        <f t="shared" si="155"/>
        <v>7.5696474602899994E-2</v>
      </c>
      <c r="O552" s="8">
        <f t="shared" si="156"/>
        <v>0.52554772838700003</v>
      </c>
      <c r="P552" s="8">
        <f t="shared" si="157"/>
        <v>4.0844661256200001E-5</v>
      </c>
      <c r="Q552" s="8">
        <f t="shared" si="158"/>
        <v>0.32303683660999999</v>
      </c>
      <c r="R552" s="8">
        <f t="shared" si="159"/>
        <v>1.1814328133700001</v>
      </c>
      <c r="S552" s="8">
        <f t="shared" si="160"/>
        <v>1.03182352201</v>
      </c>
      <c r="T552" s="8">
        <f t="shared" si="161"/>
        <v>1.1707205145099999</v>
      </c>
      <c r="W552" s="7" t="s">
        <v>1855</v>
      </c>
      <c r="X552" s="7" t="s">
        <v>1248</v>
      </c>
      <c r="Y552" s="8">
        <v>0.10278495112699999</v>
      </c>
      <c r="Z552" s="8">
        <v>1.62843347051E-2</v>
      </c>
      <c r="AA552" s="8">
        <v>6.23635275355E-2</v>
      </c>
      <c r="AB552" s="8">
        <v>2.11230610331E-2</v>
      </c>
      <c r="AC552" s="8">
        <v>3.0481139425300001E-3</v>
      </c>
      <c r="AD552" s="8">
        <v>7.6523470308300003E-3</v>
      </c>
      <c r="AE552" s="8">
        <v>0.108174525194</v>
      </c>
      <c r="AF552" s="8">
        <v>1.56112205532E-2</v>
      </c>
      <c r="AG552" s="8">
        <v>4.6934768762E-2</v>
      </c>
      <c r="AH552" s="8">
        <v>9.7294588244800001E-2</v>
      </c>
      <c r="AI552" s="8">
        <v>1.6417996801899998E-2</v>
      </c>
      <c r="AJ552" s="8">
        <v>7.5696474602899994E-2</v>
      </c>
      <c r="AK552" s="8">
        <v>0.52554772838700003</v>
      </c>
      <c r="AL552" s="8">
        <v>4.0844661256200001E-5</v>
      </c>
      <c r="AM552" s="8">
        <v>0.32303683660999999</v>
      </c>
      <c r="AN552" s="8">
        <v>1.1814328133700001</v>
      </c>
      <c r="AO552" s="8">
        <v>1.03182352201</v>
      </c>
      <c r="AP552" s="8">
        <v>1.1707205145099999</v>
      </c>
      <c r="AS552" s="7">
        <v>459510</v>
      </c>
      <c r="AT552" s="7" t="s">
        <v>1248</v>
      </c>
      <c r="AU552" s="8">
        <v>0.17641811975414512</v>
      </c>
      <c r="AV552" s="8">
        <v>4.6756976873414506E-2</v>
      </c>
      <c r="AW552" s="8">
        <v>0.20011772407023071</v>
      </c>
      <c r="AX552" s="8">
        <v>8.9293025931003217E-2</v>
      </c>
      <c r="AY552" s="8">
        <v>2.2560846208464352E-2</v>
      </c>
      <c r="AZ552" s="8">
        <v>7.1805373972324671E-2</v>
      </c>
      <c r="BA552" s="8">
        <v>0.1943765134882742</v>
      </c>
      <c r="BB552" s="8">
        <v>4.9047710545772567E-2</v>
      </c>
      <c r="BC552" s="8">
        <v>0.20315415236383388</v>
      </c>
      <c r="BD552" s="8">
        <v>0.17543674863694839</v>
      </c>
      <c r="BE552" s="8">
        <v>4.8773012332901627E-2</v>
      </c>
      <c r="BF552" s="8">
        <v>0.21606373082798064</v>
      </c>
      <c r="BG552" s="8">
        <v>0.52554772838699992</v>
      </c>
      <c r="BH552" s="8">
        <v>1.7491645588711453E-5</v>
      </c>
      <c r="BI552" s="8">
        <v>0.32303683660999982</v>
      </c>
      <c r="BJ552" s="8">
        <v>1.4232928206983868</v>
      </c>
      <c r="BK552" s="8">
        <v>1.1836592461119357</v>
      </c>
      <c r="BL552" s="8">
        <v>1.4465783763987099</v>
      </c>
    </row>
    <row r="553" spans="1:64" x14ac:dyDescent="0.3">
      <c r="A553" s="7">
        <v>459910</v>
      </c>
      <c r="B553" s="7" t="s">
        <v>1249</v>
      </c>
      <c r="C553" s="8">
        <f t="shared" si="144"/>
        <v>0.102855142899</v>
      </c>
      <c r="D553" s="8">
        <f t="shared" si="145"/>
        <v>1.6303026685399999E-2</v>
      </c>
      <c r="E553" s="8">
        <f t="shared" si="146"/>
        <v>6.4541776433499995E-2</v>
      </c>
      <c r="F553" s="8">
        <f t="shared" si="147"/>
        <v>4.8189128014099997E-2</v>
      </c>
      <c r="G553" s="8">
        <f t="shared" si="148"/>
        <v>6.9551139749300002E-3</v>
      </c>
      <c r="H553" s="8">
        <f t="shared" si="149"/>
        <v>1.8540239154999999E-2</v>
      </c>
      <c r="I553" s="8">
        <f t="shared" si="150"/>
        <v>0.108381564936</v>
      </c>
      <c r="J553" s="8">
        <f t="shared" si="151"/>
        <v>1.5642388395000002E-2</v>
      </c>
      <c r="K553" s="8">
        <f t="shared" si="152"/>
        <v>4.9202193749500002E-2</v>
      </c>
      <c r="L553" s="8">
        <f t="shared" si="153"/>
        <v>9.7546016185600007E-2</v>
      </c>
      <c r="M553" s="8">
        <f t="shared" si="154"/>
        <v>1.6460245542199999E-2</v>
      </c>
      <c r="N553" s="8">
        <f t="shared" si="155"/>
        <v>7.8303531175399996E-2</v>
      </c>
      <c r="O553" s="8">
        <f t="shared" si="156"/>
        <v>0.52459582074400002</v>
      </c>
      <c r="P553" s="8">
        <f t="shared" si="157"/>
        <v>1.79092499473E-5</v>
      </c>
      <c r="Q553" s="8">
        <f t="shared" si="158"/>
        <v>0.322626182072</v>
      </c>
      <c r="R553" s="8">
        <f t="shared" si="159"/>
        <v>1.1836999460199999</v>
      </c>
      <c r="S553" s="8">
        <f t="shared" si="160"/>
        <v>1.0736844811399999</v>
      </c>
      <c r="T553" s="8">
        <f t="shared" si="161"/>
        <v>1.1732261470800001</v>
      </c>
      <c r="W553" s="7" t="s">
        <v>1856</v>
      </c>
      <c r="X553" s="7" t="s">
        <v>1249</v>
      </c>
      <c r="Y553" s="8">
        <v>0.102855142899</v>
      </c>
      <c r="Z553" s="8">
        <v>1.6303026685399999E-2</v>
      </c>
      <c r="AA553" s="8">
        <v>6.4541776433499995E-2</v>
      </c>
      <c r="AB553" s="8">
        <v>4.8189128014099997E-2</v>
      </c>
      <c r="AC553" s="8">
        <v>6.9551139749300002E-3</v>
      </c>
      <c r="AD553" s="8">
        <v>1.8540239154999999E-2</v>
      </c>
      <c r="AE553" s="8">
        <v>0.108381564936</v>
      </c>
      <c r="AF553" s="8">
        <v>1.5642388395000002E-2</v>
      </c>
      <c r="AG553" s="8">
        <v>4.9202193749500002E-2</v>
      </c>
      <c r="AH553" s="8">
        <v>9.7546016185600007E-2</v>
      </c>
      <c r="AI553" s="8">
        <v>1.6460245542199999E-2</v>
      </c>
      <c r="AJ553" s="8">
        <v>7.8303531175399996E-2</v>
      </c>
      <c r="AK553" s="8">
        <v>0.52459582074400002</v>
      </c>
      <c r="AL553" s="8">
        <v>1.79092499473E-5</v>
      </c>
      <c r="AM553" s="8">
        <v>0.322626182072</v>
      </c>
      <c r="AN553" s="8">
        <v>1.1836999460199999</v>
      </c>
      <c r="AO553" s="8">
        <v>1.0736844811399999</v>
      </c>
      <c r="AP553" s="8">
        <v>1.1732261470800001</v>
      </c>
      <c r="AS553" s="7">
        <v>459910</v>
      </c>
      <c r="AT553" s="7" t="s">
        <v>1249</v>
      </c>
      <c r="AU553" s="8">
        <v>0.17459534822299994</v>
      </c>
      <c r="AV553" s="8">
        <v>4.64446922361645E-2</v>
      </c>
      <c r="AW553" s="8">
        <v>0.20167878429764194</v>
      </c>
      <c r="AX553" s="8">
        <v>0.11520922131137097</v>
      </c>
      <c r="AY553" s="8">
        <v>2.8025033578137092E-2</v>
      </c>
      <c r="AZ553" s="8">
        <v>9.4260045210209711E-2</v>
      </c>
      <c r="BA553" s="8">
        <v>0.19279992373464516</v>
      </c>
      <c r="BB553" s="8">
        <v>4.8799360652667746E-2</v>
      </c>
      <c r="BC553" s="8">
        <v>0.2058454892610371</v>
      </c>
      <c r="BD553" s="8">
        <v>0.17411896858288065</v>
      </c>
      <c r="BE553" s="8">
        <v>4.8548682648333882E-2</v>
      </c>
      <c r="BF553" s="8">
        <v>0.21853507200521935</v>
      </c>
      <c r="BG553" s="8">
        <v>0.51613459782877458</v>
      </c>
      <c r="BH553" s="8">
        <v>1.1974144155421454E-5</v>
      </c>
      <c r="BI553" s="8">
        <v>0.31742253397406434</v>
      </c>
      <c r="BJ553" s="8">
        <v>1.4227188247567739</v>
      </c>
      <c r="BK553" s="8">
        <v>1.2213652678419356</v>
      </c>
      <c r="BL553" s="8">
        <v>1.4313157413900006</v>
      </c>
    </row>
    <row r="554" spans="1:64" x14ac:dyDescent="0.3">
      <c r="A554" s="7">
        <v>459920</v>
      </c>
      <c r="B554" s="7" t="s">
        <v>595</v>
      </c>
      <c r="C554" s="8">
        <f t="shared" si="144"/>
        <v>0.16108518008482259</v>
      </c>
      <c r="D554" s="8">
        <f t="shared" si="145"/>
        <v>4.4071205229966125E-2</v>
      </c>
      <c r="E554" s="8">
        <f t="shared" si="146"/>
        <v>0.18285993704331938</v>
      </c>
      <c r="F554" s="8">
        <f t="shared" si="147"/>
        <v>0.12412068006508066</v>
      </c>
      <c r="G554" s="8">
        <f t="shared" si="148"/>
        <v>3.32848319029471E-2</v>
      </c>
      <c r="H554" s="8">
        <f t="shared" si="149"/>
        <v>0.10415225481855322</v>
      </c>
      <c r="I554" s="8">
        <f t="shared" si="150"/>
        <v>0.17272970048070962</v>
      </c>
      <c r="J554" s="8">
        <f t="shared" si="151"/>
        <v>4.5019027791045156E-2</v>
      </c>
      <c r="K554" s="8">
        <f t="shared" si="152"/>
        <v>0.18150605470027897</v>
      </c>
      <c r="L554" s="8">
        <f t="shared" si="153"/>
        <v>0.16258608502661281</v>
      </c>
      <c r="M554" s="8">
        <f t="shared" si="154"/>
        <v>4.653632310703066E-2</v>
      </c>
      <c r="N554" s="8">
        <f t="shared" si="155"/>
        <v>0.20051411516874196</v>
      </c>
      <c r="O554" s="8">
        <f t="shared" si="156"/>
        <v>0.45302751525658036</v>
      </c>
      <c r="P554" s="8">
        <f t="shared" si="157"/>
        <v>1.187300197013968E-5</v>
      </c>
      <c r="Q554" s="8">
        <f t="shared" si="158"/>
        <v>0.28984418329180639</v>
      </c>
      <c r="R554" s="8">
        <f t="shared" si="159"/>
        <v>1</v>
      </c>
      <c r="S554" s="8">
        <f t="shared" si="160"/>
        <v>1.1325255087225805</v>
      </c>
      <c r="T554" s="8">
        <f t="shared" si="161"/>
        <v>1.2702225249072581</v>
      </c>
      <c r="W554" s="7" t="s">
        <v>1857</v>
      </c>
      <c r="X554" s="7" t="s">
        <v>595</v>
      </c>
      <c r="Y554" s="8">
        <v>0</v>
      </c>
      <c r="Z554" s="8">
        <v>0</v>
      </c>
      <c r="AA554" s="8">
        <v>0</v>
      </c>
      <c r="AB554" s="8">
        <v>0</v>
      </c>
      <c r="AC554" s="8">
        <v>0</v>
      </c>
      <c r="AD554" s="8">
        <v>0</v>
      </c>
      <c r="AE554" s="8">
        <v>0</v>
      </c>
      <c r="AF554" s="8">
        <v>0</v>
      </c>
      <c r="AG554" s="8">
        <v>0</v>
      </c>
      <c r="AH554" s="8">
        <v>0</v>
      </c>
      <c r="AI554" s="8">
        <v>0</v>
      </c>
      <c r="AJ554" s="8">
        <v>0</v>
      </c>
      <c r="AK554" s="8">
        <v>0</v>
      </c>
      <c r="AL554" s="8">
        <v>0</v>
      </c>
      <c r="AM554" s="8">
        <v>0</v>
      </c>
      <c r="AN554" s="8">
        <v>1</v>
      </c>
      <c r="AO554" s="8">
        <v>0</v>
      </c>
      <c r="AP554" s="8">
        <v>0</v>
      </c>
      <c r="AS554" s="7">
        <v>459920</v>
      </c>
      <c r="AT554" s="7" t="s">
        <v>595</v>
      </c>
      <c r="AU554" s="8">
        <v>0.16108518008482259</v>
      </c>
      <c r="AV554" s="8">
        <v>4.4071205229966125E-2</v>
      </c>
      <c r="AW554" s="8">
        <v>0.18285993704331938</v>
      </c>
      <c r="AX554" s="8">
        <v>0.12412068006508066</v>
      </c>
      <c r="AY554" s="8">
        <v>3.32848319029471E-2</v>
      </c>
      <c r="AZ554" s="8">
        <v>0.10415225481855322</v>
      </c>
      <c r="BA554" s="8">
        <v>0.17272970048070962</v>
      </c>
      <c r="BB554" s="8">
        <v>4.5019027791045156E-2</v>
      </c>
      <c r="BC554" s="8">
        <v>0.18150605470027897</v>
      </c>
      <c r="BD554" s="8">
        <v>0.16258608502661281</v>
      </c>
      <c r="BE554" s="8">
        <v>4.653632310703066E-2</v>
      </c>
      <c r="BF554" s="8">
        <v>0.20051411516874196</v>
      </c>
      <c r="BG554" s="8">
        <v>0.45302751525658036</v>
      </c>
      <c r="BH554" s="8">
        <v>1.187300197013968E-5</v>
      </c>
      <c r="BI554" s="8">
        <v>0.28984418329180639</v>
      </c>
      <c r="BJ554" s="8">
        <v>1.3880163223582258</v>
      </c>
      <c r="BK554" s="8">
        <v>1.1325255087225805</v>
      </c>
      <c r="BL554" s="8">
        <v>1.2702225249072581</v>
      </c>
    </row>
    <row r="555" spans="1:64" x14ac:dyDescent="0.3">
      <c r="A555" s="7">
        <v>459930</v>
      </c>
      <c r="B555" s="7" t="s">
        <v>596</v>
      </c>
      <c r="C555" s="8">
        <f t="shared" si="144"/>
        <v>0.11297810175209679</v>
      </c>
      <c r="D555" s="8">
        <f t="shared" si="145"/>
        <v>3.1507382117150005E-2</v>
      </c>
      <c r="E555" s="8">
        <f t="shared" si="146"/>
        <v>0.13800952860375321</v>
      </c>
      <c r="F555" s="8">
        <f t="shared" si="147"/>
        <v>0.19167773507199998</v>
      </c>
      <c r="G555" s="8">
        <f t="shared" si="148"/>
        <v>4.706948373876936E-2</v>
      </c>
      <c r="H555" s="8">
        <f t="shared" si="149"/>
        <v>0.16910082771261453</v>
      </c>
      <c r="I555" s="8">
        <f t="shared" si="150"/>
        <v>0.12862720261054836</v>
      </c>
      <c r="J555" s="8">
        <f t="shared" si="151"/>
        <v>3.3937898741087096E-2</v>
      </c>
      <c r="K555" s="8">
        <f t="shared" si="152"/>
        <v>0.14510382527504356</v>
      </c>
      <c r="L555" s="8">
        <f t="shared" si="153"/>
        <v>0.11734739510335483</v>
      </c>
      <c r="M555" s="8">
        <f t="shared" si="154"/>
        <v>3.4068643303704835E-2</v>
      </c>
      <c r="N555" s="8">
        <f t="shared" si="155"/>
        <v>0.15362802006863388</v>
      </c>
      <c r="O555" s="8">
        <f t="shared" si="156"/>
        <v>0.30357480180875818</v>
      </c>
      <c r="P555" s="8">
        <f t="shared" si="157"/>
        <v>3.1798080778645157E-6</v>
      </c>
      <c r="Q555" s="8">
        <f t="shared" si="158"/>
        <v>0.18840377406546766</v>
      </c>
      <c r="R555" s="8">
        <f t="shared" si="159"/>
        <v>1</v>
      </c>
      <c r="S555" s="8">
        <f t="shared" si="160"/>
        <v>1.0046222400714515</v>
      </c>
      <c r="T555" s="8">
        <f t="shared" si="161"/>
        <v>0.90444312017532269</v>
      </c>
      <c r="W555" s="7" t="s">
        <v>1858</v>
      </c>
      <c r="X555" s="7" t="s">
        <v>596</v>
      </c>
      <c r="Y555" s="8">
        <v>0</v>
      </c>
      <c r="Z555" s="8">
        <v>0</v>
      </c>
      <c r="AA555" s="8">
        <v>0</v>
      </c>
      <c r="AB555" s="8">
        <v>0</v>
      </c>
      <c r="AC555" s="8">
        <v>0</v>
      </c>
      <c r="AD555" s="8">
        <v>0</v>
      </c>
      <c r="AE555" s="8">
        <v>0</v>
      </c>
      <c r="AF555" s="8">
        <v>0</v>
      </c>
      <c r="AG555" s="8">
        <v>0</v>
      </c>
      <c r="AH555" s="8">
        <v>0</v>
      </c>
      <c r="AI555" s="8">
        <v>0</v>
      </c>
      <c r="AJ555" s="8">
        <v>0</v>
      </c>
      <c r="AK555" s="8">
        <v>0</v>
      </c>
      <c r="AL555" s="8">
        <v>0</v>
      </c>
      <c r="AM555" s="8">
        <v>0</v>
      </c>
      <c r="AN555" s="8">
        <v>1</v>
      </c>
      <c r="AO555" s="8">
        <v>0</v>
      </c>
      <c r="AP555" s="8">
        <v>0</v>
      </c>
      <c r="AS555" s="7">
        <v>459930</v>
      </c>
      <c r="AT555" s="7" t="s">
        <v>596</v>
      </c>
      <c r="AU555" s="8">
        <v>0.11297810175209679</v>
      </c>
      <c r="AV555" s="8">
        <v>3.1507382117150005E-2</v>
      </c>
      <c r="AW555" s="8">
        <v>0.13800952860375321</v>
      </c>
      <c r="AX555" s="8">
        <v>0.19167773507199998</v>
      </c>
      <c r="AY555" s="8">
        <v>4.706948373876936E-2</v>
      </c>
      <c r="AZ555" s="8">
        <v>0.16910082771261453</v>
      </c>
      <c r="BA555" s="8">
        <v>0.12862720261054836</v>
      </c>
      <c r="BB555" s="8">
        <v>3.3937898741087096E-2</v>
      </c>
      <c r="BC555" s="8">
        <v>0.14510382527504356</v>
      </c>
      <c r="BD555" s="8">
        <v>0.11734739510335483</v>
      </c>
      <c r="BE555" s="8">
        <v>3.4068643303704835E-2</v>
      </c>
      <c r="BF555" s="8">
        <v>0.15362802006863388</v>
      </c>
      <c r="BG555" s="8">
        <v>0.30357480180875818</v>
      </c>
      <c r="BH555" s="8">
        <v>3.1798080778645157E-6</v>
      </c>
      <c r="BI555" s="8">
        <v>0.18840377406546766</v>
      </c>
      <c r="BJ555" s="8">
        <v>1.2824950124724193</v>
      </c>
      <c r="BK555" s="8">
        <v>1.0046222400714515</v>
      </c>
      <c r="BL555" s="8">
        <v>0.90444312017532269</v>
      </c>
    </row>
    <row r="556" spans="1:64" x14ac:dyDescent="0.3">
      <c r="A556" s="7">
        <v>459991</v>
      </c>
      <c r="B556" s="7" t="s">
        <v>1250</v>
      </c>
      <c r="C556" s="8">
        <f t="shared" si="144"/>
        <v>0.10278109904799999</v>
      </c>
      <c r="D556" s="8">
        <f t="shared" si="145"/>
        <v>1.6289504225300001E-2</v>
      </c>
      <c r="E556" s="8">
        <f t="shared" si="146"/>
        <v>6.5582279181900002E-2</v>
      </c>
      <c r="F556" s="8">
        <f t="shared" si="147"/>
        <v>5.0001268569200001E-2</v>
      </c>
      <c r="G556" s="8">
        <f t="shared" si="148"/>
        <v>7.2179445370399997E-3</v>
      </c>
      <c r="H556" s="8">
        <f t="shared" si="149"/>
        <v>1.98096327424E-2</v>
      </c>
      <c r="I556" s="8">
        <f t="shared" si="150"/>
        <v>0.108621190775</v>
      </c>
      <c r="J556" s="8">
        <f t="shared" si="151"/>
        <v>1.5680709405999999E-2</v>
      </c>
      <c r="K556" s="8">
        <f t="shared" si="152"/>
        <v>5.0536268140500003E-2</v>
      </c>
      <c r="L556" s="8">
        <f t="shared" si="153"/>
        <v>9.7325224186799994E-2</v>
      </c>
      <c r="M556" s="8">
        <f t="shared" si="154"/>
        <v>1.6428070194099999E-2</v>
      </c>
      <c r="N556" s="8">
        <f t="shared" si="155"/>
        <v>7.9284968474400003E-2</v>
      </c>
      <c r="O556" s="8">
        <f t="shared" si="156"/>
        <v>0.52536401689099999</v>
      </c>
      <c r="P556" s="8">
        <f t="shared" si="157"/>
        <v>1.7250963920900001E-5</v>
      </c>
      <c r="Q556" s="8">
        <f t="shared" si="158"/>
        <v>0.32168468321499999</v>
      </c>
      <c r="R556" s="8">
        <f t="shared" si="159"/>
        <v>1.18465288245</v>
      </c>
      <c r="S556" s="8">
        <f t="shared" si="160"/>
        <v>1.0770288458499999</v>
      </c>
      <c r="T556" s="8">
        <f t="shared" si="161"/>
        <v>1.17483816832</v>
      </c>
      <c r="W556" s="7" t="s">
        <v>1859</v>
      </c>
      <c r="X556" s="7" t="s">
        <v>1250</v>
      </c>
      <c r="Y556" s="8">
        <v>0.10278109904799999</v>
      </c>
      <c r="Z556" s="8">
        <v>1.6289504225300001E-2</v>
      </c>
      <c r="AA556" s="8">
        <v>6.5582279181900002E-2</v>
      </c>
      <c r="AB556" s="8">
        <v>5.0001268569200001E-2</v>
      </c>
      <c r="AC556" s="8">
        <v>7.2179445370399997E-3</v>
      </c>
      <c r="AD556" s="8">
        <v>1.98096327424E-2</v>
      </c>
      <c r="AE556" s="8">
        <v>0.108621190775</v>
      </c>
      <c r="AF556" s="8">
        <v>1.5680709405999999E-2</v>
      </c>
      <c r="AG556" s="8">
        <v>5.0536268140500003E-2</v>
      </c>
      <c r="AH556" s="8">
        <v>9.7325224186799994E-2</v>
      </c>
      <c r="AI556" s="8">
        <v>1.6428070194099999E-2</v>
      </c>
      <c r="AJ556" s="8">
        <v>7.9284968474400003E-2</v>
      </c>
      <c r="AK556" s="8">
        <v>0.52536401689099999</v>
      </c>
      <c r="AL556" s="8">
        <v>1.7250963920900001E-5</v>
      </c>
      <c r="AM556" s="8">
        <v>0.32168468321499999</v>
      </c>
      <c r="AN556" s="8">
        <v>1.18465288245</v>
      </c>
      <c r="AO556" s="8">
        <v>1.0770288458499999</v>
      </c>
      <c r="AP556" s="8">
        <v>1.17483816832</v>
      </c>
      <c r="AS556" s="7">
        <v>459991</v>
      </c>
      <c r="AT556" s="7" t="s">
        <v>1250</v>
      </c>
      <c r="AU556" s="8">
        <v>0.1764290071886935</v>
      </c>
      <c r="AV556" s="8">
        <v>4.6762486243888714E-2</v>
      </c>
      <c r="AW556" s="8">
        <v>0.20458267136313066</v>
      </c>
      <c r="AX556" s="8">
        <v>0.11292257081038877</v>
      </c>
      <c r="AY556" s="8">
        <v>2.7496606576472904E-2</v>
      </c>
      <c r="AZ556" s="8">
        <v>9.3207147342069363E-2</v>
      </c>
      <c r="BA556" s="8">
        <v>0.19520335999517741</v>
      </c>
      <c r="BB556" s="8">
        <v>4.9257458868722584E-2</v>
      </c>
      <c r="BC556" s="8">
        <v>0.20909524977870483</v>
      </c>
      <c r="BD556" s="8">
        <v>0.17551187945635163</v>
      </c>
      <c r="BE556" s="8">
        <v>4.8794503377391926E-2</v>
      </c>
      <c r="BF556" s="8">
        <v>0.22095523555132249</v>
      </c>
      <c r="BG556" s="8">
        <v>0.52536401689100021</v>
      </c>
      <c r="BH556" s="8">
        <v>1.2328455625804195E-5</v>
      </c>
      <c r="BI556" s="8">
        <v>0.32168468321500032</v>
      </c>
      <c r="BJ556" s="8">
        <v>1.4277741647949997</v>
      </c>
      <c r="BK556" s="8">
        <v>1.2336263247293551</v>
      </c>
      <c r="BL556" s="8">
        <v>1.4535560686419355</v>
      </c>
    </row>
    <row r="557" spans="1:64" x14ac:dyDescent="0.3">
      <c r="A557" s="7">
        <v>459999</v>
      </c>
      <c r="B557" s="7" t="s">
        <v>1251</v>
      </c>
      <c r="C557" s="8">
        <f t="shared" si="144"/>
        <v>0.10275213342</v>
      </c>
      <c r="D557" s="8">
        <f t="shared" si="145"/>
        <v>1.6261869338100001E-2</v>
      </c>
      <c r="E557" s="8">
        <f t="shared" si="146"/>
        <v>6.5775432901899994E-2</v>
      </c>
      <c r="F557" s="8">
        <f t="shared" si="147"/>
        <v>5.5450326411700002E-2</v>
      </c>
      <c r="G557" s="8">
        <f t="shared" si="148"/>
        <v>7.9878603851399992E-3</v>
      </c>
      <c r="H557" s="8">
        <f t="shared" si="149"/>
        <v>2.24241621149E-2</v>
      </c>
      <c r="I557" s="8">
        <f t="shared" si="150"/>
        <v>0.106805655937</v>
      </c>
      <c r="J557" s="8">
        <f t="shared" si="151"/>
        <v>1.53913834294E-2</v>
      </c>
      <c r="K557" s="8">
        <f t="shared" si="152"/>
        <v>5.0170870060100001E-2</v>
      </c>
      <c r="L557" s="8">
        <f t="shared" si="153"/>
        <v>9.7078327741000003E-2</v>
      </c>
      <c r="M557" s="8">
        <f t="shared" si="154"/>
        <v>1.63683212537E-2</v>
      </c>
      <c r="N557" s="8">
        <f t="shared" si="155"/>
        <v>7.9240306901800006E-2</v>
      </c>
      <c r="O557" s="8">
        <f t="shared" si="156"/>
        <v>0.52665238294399996</v>
      </c>
      <c r="P557" s="8">
        <f t="shared" si="157"/>
        <v>1.5577094118099999E-5</v>
      </c>
      <c r="Q557" s="8">
        <f t="shared" si="158"/>
        <v>0.32737550069600002</v>
      </c>
      <c r="R557" s="8">
        <f t="shared" si="159"/>
        <v>1.1847894356599999</v>
      </c>
      <c r="S557" s="8">
        <f t="shared" si="160"/>
        <v>1.0858623489100001</v>
      </c>
      <c r="T557" s="8">
        <f t="shared" si="161"/>
        <v>1.1723679094299999</v>
      </c>
      <c r="W557" s="7" t="s">
        <v>1860</v>
      </c>
      <c r="X557" s="7" t="s">
        <v>1251</v>
      </c>
      <c r="Y557" s="8">
        <v>0.10275213342</v>
      </c>
      <c r="Z557" s="8">
        <v>1.6261869338100001E-2</v>
      </c>
      <c r="AA557" s="8">
        <v>6.5775432901899994E-2</v>
      </c>
      <c r="AB557" s="8">
        <v>5.5450326411700002E-2</v>
      </c>
      <c r="AC557" s="8">
        <v>7.9878603851399992E-3</v>
      </c>
      <c r="AD557" s="8">
        <v>2.24241621149E-2</v>
      </c>
      <c r="AE557" s="8">
        <v>0.106805655937</v>
      </c>
      <c r="AF557" s="8">
        <v>1.53913834294E-2</v>
      </c>
      <c r="AG557" s="8">
        <v>5.0170870060100001E-2</v>
      </c>
      <c r="AH557" s="8">
        <v>9.7078327741000003E-2</v>
      </c>
      <c r="AI557" s="8">
        <v>1.63683212537E-2</v>
      </c>
      <c r="AJ557" s="8">
        <v>7.9240306901800006E-2</v>
      </c>
      <c r="AK557" s="8">
        <v>0.52665238294399996</v>
      </c>
      <c r="AL557" s="8">
        <v>1.5577094118099999E-5</v>
      </c>
      <c r="AM557" s="8">
        <v>0.32737550069600002</v>
      </c>
      <c r="AN557" s="8">
        <v>1.1847894356599999</v>
      </c>
      <c r="AO557" s="8">
        <v>1.0858623489100001</v>
      </c>
      <c r="AP557" s="8">
        <v>1.1723679094299999</v>
      </c>
      <c r="AS557" s="7">
        <v>459999</v>
      </c>
      <c r="AT557" s="7" t="s">
        <v>1251</v>
      </c>
      <c r="AU557" s="8">
        <v>0.17628838978462905</v>
      </c>
      <c r="AV557" s="8">
        <v>4.6726483565359675E-2</v>
      </c>
      <c r="AW557" s="8">
        <v>0.20376901952452581</v>
      </c>
      <c r="AX557" s="8">
        <v>0.15227573614869519</v>
      </c>
      <c r="AY557" s="8">
        <v>3.9419832061240966E-2</v>
      </c>
      <c r="AZ557" s="8">
        <v>0.12469639783268392</v>
      </c>
      <c r="BA557" s="8">
        <v>0.19173488811824196</v>
      </c>
      <c r="BB557" s="8">
        <v>4.8368126595098399E-2</v>
      </c>
      <c r="BC557" s="8">
        <v>0.20482881661551128</v>
      </c>
      <c r="BD557" s="8">
        <v>0.17493642937574191</v>
      </c>
      <c r="BE557" s="8">
        <v>4.8640497748206467E-2</v>
      </c>
      <c r="BF557" s="8">
        <v>0.21988919442108221</v>
      </c>
      <c r="BG557" s="8">
        <v>0.5266523829440003</v>
      </c>
      <c r="BH557" s="8">
        <v>1.060792543936113E-5</v>
      </c>
      <c r="BI557" s="8">
        <v>0.32737550069600013</v>
      </c>
      <c r="BJ557" s="8">
        <v>1.4267838928745158</v>
      </c>
      <c r="BK557" s="8">
        <v>1.3163919660427419</v>
      </c>
      <c r="BL557" s="8">
        <v>1.4449318313288706</v>
      </c>
    </row>
    <row r="558" spans="1:64" x14ac:dyDescent="0.3">
      <c r="A558" s="7">
        <v>481111</v>
      </c>
      <c r="B558" s="7" t="s">
        <v>599</v>
      </c>
      <c r="C558" s="8">
        <f t="shared" si="144"/>
        <v>8.4798963073900002E-2</v>
      </c>
      <c r="D558" s="8">
        <f t="shared" si="145"/>
        <v>8.2375711841300003E-3</v>
      </c>
      <c r="E558" s="8">
        <f t="shared" si="146"/>
        <v>8.3081650439799995E-2</v>
      </c>
      <c r="F558" s="8">
        <f t="shared" si="147"/>
        <v>5.6803078035400002E-2</v>
      </c>
      <c r="G558" s="8">
        <f t="shared" si="148"/>
        <v>3.5130511636999998E-3</v>
      </c>
      <c r="H558" s="8">
        <f t="shared" si="149"/>
        <v>2.1784674024799999E-2</v>
      </c>
      <c r="I558" s="8">
        <f t="shared" si="150"/>
        <v>0.12380168302199999</v>
      </c>
      <c r="J558" s="8">
        <f t="shared" si="151"/>
        <v>1.16422920125E-2</v>
      </c>
      <c r="K558" s="8">
        <f t="shared" si="152"/>
        <v>7.9615973280299998E-2</v>
      </c>
      <c r="L558" s="8">
        <f t="shared" si="153"/>
        <v>0.10722911004299999</v>
      </c>
      <c r="M558" s="8">
        <f t="shared" si="154"/>
        <v>1.0005093161400001E-2</v>
      </c>
      <c r="N558" s="8">
        <f t="shared" si="155"/>
        <v>0.123807730303</v>
      </c>
      <c r="O558" s="8">
        <f t="shared" si="156"/>
        <v>0.441965483928</v>
      </c>
      <c r="P558" s="8">
        <f t="shared" si="157"/>
        <v>1.95172921983E-5</v>
      </c>
      <c r="Q558" s="8">
        <f t="shared" si="158"/>
        <v>0.237492226754</v>
      </c>
      <c r="R558" s="8">
        <f t="shared" si="159"/>
        <v>1.1761181847</v>
      </c>
      <c r="S558" s="8">
        <f t="shared" si="160"/>
        <v>1.0821008032199999</v>
      </c>
      <c r="T558" s="8">
        <f t="shared" si="161"/>
        <v>1.21505994831</v>
      </c>
      <c r="W558" s="7" t="s">
        <v>1861</v>
      </c>
      <c r="X558" s="7" t="s">
        <v>599</v>
      </c>
      <c r="Y558" s="8">
        <v>8.4798963073900002E-2</v>
      </c>
      <c r="Z558" s="8">
        <v>8.2375711841300003E-3</v>
      </c>
      <c r="AA558" s="8">
        <v>8.3081650439799995E-2</v>
      </c>
      <c r="AB558" s="8">
        <v>5.6803078035400002E-2</v>
      </c>
      <c r="AC558" s="8">
        <v>3.5130511636999998E-3</v>
      </c>
      <c r="AD558" s="8">
        <v>2.1784674024799999E-2</v>
      </c>
      <c r="AE558" s="8">
        <v>0.12380168302199999</v>
      </c>
      <c r="AF558" s="8">
        <v>1.16422920125E-2</v>
      </c>
      <c r="AG558" s="8">
        <v>7.9615973280299998E-2</v>
      </c>
      <c r="AH558" s="8">
        <v>0.10722911004299999</v>
      </c>
      <c r="AI558" s="8">
        <v>1.0005093161400001E-2</v>
      </c>
      <c r="AJ558" s="8">
        <v>0.123807730303</v>
      </c>
      <c r="AK558" s="8">
        <v>0.441965483928</v>
      </c>
      <c r="AL558" s="8">
        <v>1.95172921983E-5</v>
      </c>
      <c r="AM558" s="8">
        <v>0.237492226754</v>
      </c>
      <c r="AN558" s="8">
        <v>1.1761181847</v>
      </c>
      <c r="AO558" s="8">
        <v>1.0821008032199999</v>
      </c>
      <c r="AP558" s="8">
        <v>1.21505994831</v>
      </c>
      <c r="AS558" s="7">
        <v>481111</v>
      </c>
      <c r="AT558" s="7" t="s">
        <v>599</v>
      </c>
      <c r="AU558" s="8">
        <v>0.14014012357487257</v>
      </c>
      <c r="AV558" s="8">
        <v>2.8694748927720483E-2</v>
      </c>
      <c r="AW558" s="8">
        <v>0.19499148761425972</v>
      </c>
      <c r="AX558" s="8">
        <v>0.37201674316609046</v>
      </c>
      <c r="AY558" s="8">
        <v>5.4239671433780792E-2</v>
      </c>
      <c r="AZ558" s="8">
        <v>0.2756613079289581</v>
      </c>
      <c r="BA558" s="8">
        <v>0.21308663424020971</v>
      </c>
      <c r="BB558" s="8">
        <v>4.5541465875962112E-2</v>
      </c>
      <c r="BC558" s="8">
        <v>0.25746618100841934</v>
      </c>
      <c r="BD558" s="8">
        <v>0.17479088594025644</v>
      </c>
      <c r="BE558" s="8">
        <v>3.6624077751737566E-2</v>
      </c>
      <c r="BF558" s="8">
        <v>0.25768349717532257</v>
      </c>
      <c r="BG558" s="8">
        <v>0.40632310619187129</v>
      </c>
      <c r="BH558" s="8">
        <v>5.1948006904501764E-6</v>
      </c>
      <c r="BI558" s="8">
        <v>0.21833962782222582</v>
      </c>
      <c r="BJ558" s="8">
        <v>1.363826360116452</v>
      </c>
      <c r="BK558" s="8">
        <v>1.621272561238871</v>
      </c>
      <c r="BL558" s="8">
        <v>1.4354491198337098</v>
      </c>
    </row>
    <row r="559" spans="1:64" x14ac:dyDescent="0.3">
      <c r="A559" s="7">
        <v>481112</v>
      </c>
      <c r="B559" s="7" t="s">
        <v>600</v>
      </c>
      <c r="C559" s="8">
        <f t="shared" si="144"/>
        <v>9.3550559913591944E-2</v>
      </c>
      <c r="D559" s="8">
        <f t="shared" si="145"/>
        <v>2.1382195695704841E-2</v>
      </c>
      <c r="E559" s="8">
        <f t="shared" si="146"/>
        <v>0.12989423702604194</v>
      </c>
      <c r="F559" s="8">
        <f t="shared" si="147"/>
        <v>0.21437087715053227</v>
      </c>
      <c r="G559" s="8">
        <f t="shared" si="148"/>
        <v>3.5678157790800802E-2</v>
      </c>
      <c r="H559" s="8">
        <f t="shared" si="149"/>
        <v>0.16467466288350163</v>
      </c>
      <c r="I559" s="8">
        <f t="shared" si="150"/>
        <v>0.14492856477772584</v>
      </c>
      <c r="J559" s="8">
        <f t="shared" si="151"/>
        <v>3.5019655491979017E-2</v>
      </c>
      <c r="K559" s="8">
        <f t="shared" si="152"/>
        <v>0.17646711592581774</v>
      </c>
      <c r="L559" s="8">
        <f t="shared" si="153"/>
        <v>0.11624133435069356</v>
      </c>
      <c r="M559" s="8">
        <f t="shared" si="154"/>
        <v>2.7300515930698387E-2</v>
      </c>
      <c r="N559" s="8">
        <f t="shared" si="155"/>
        <v>0.17111610440685487</v>
      </c>
      <c r="O559" s="8">
        <f t="shared" si="156"/>
        <v>0.25025560722524193</v>
      </c>
      <c r="P559" s="8">
        <f t="shared" si="157"/>
        <v>3.8977195921578385E-6</v>
      </c>
      <c r="Q559" s="8">
        <f t="shared" si="158"/>
        <v>0.13095231005782249</v>
      </c>
      <c r="R559" s="8">
        <f t="shared" si="159"/>
        <v>1</v>
      </c>
      <c r="S559" s="8">
        <f t="shared" si="160"/>
        <v>0.97923982685693567</v>
      </c>
      <c r="T559" s="8">
        <f t="shared" si="161"/>
        <v>0.92093146522790315</v>
      </c>
      <c r="W559" s="7" t="s">
        <v>1862</v>
      </c>
      <c r="X559" s="7" t="s">
        <v>600</v>
      </c>
      <c r="Y559" s="8">
        <v>0</v>
      </c>
      <c r="Z559" s="8">
        <v>0</v>
      </c>
      <c r="AA559" s="8">
        <v>0</v>
      </c>
      <c r="AB559" s="8">
        <v>0</v>
      </c>
      <c r="AC559" s="8">
        <v>0</v>
      </c>
      <c r="AD559" s="8">
        <v>0</v>
      </c>
      <c r="AE559" s="8">
        <v>0</v>
      </c>
      <c r="AF559" s="8">
        <v>0</v>
      </c>
      <c r="AG559" s="8">
        <v>0</v>
      </c>
      <c r="AH559" s="8">
        <v>0</v>
      </c>
      <c r="AI559" s="8">
        <v>0</v>
      </c>
      <c r="AJ559" s="8">
        <v>0</v>
      </c>
      <c r="AK559" s="8">
        <v>0</v>
      </c>
      <c r="AL559" s="8">
        <v>0</v>
      </c>
      <c r="AM559" s="8">
        <v>0</v>
      </c>
      <c r="AN559" s="8">
        <v>1</v>
      </c>
      <c r="AO559" s="8">
        <v>0</v>
      </c>
      <c r="AP559" s="8">
        <v>0</v>
      </c>
      <c r="AS559" s="7">
        <v>481112</v>
      </c>
      <c r="AT559" s="7" t="s">
        <v>600</v>
      </c>
      <c r="AU559" s="8">
        <v>9.3550559913591944E-2</v>
      </c>
      <c r="AV559" s="8">
        <v>2.1382195695704841E-2</v>
      </c>
      <c r="AW559" s="8">
        <v>0.12989423702604194</v>
      </c>
      <c r="AX559" s="8">
        <v>0.21437087715053227</v>
      </c>
      <c r="AY559" s="8">
        <v>3.5678157790800802E-2</v>
      </c>
      <c r="AZ559" s="8">
        <v>0.16467466288350163</v>
      </c>
      <c r="BA559" s="8">
        <v>0.14492856477772584</v>
      </c>
      <c r="BB559" s="8">
        <v>3.5019655491979017E-2</v>
      </c>
      <c r="BC559" s="8">
        <v>0.17646711592581774</v>
      </c>
      <c r="BD559" s="8">
        <v>0.11624133435069356</v>
      </c>
      <c r="BE559" s="8">
        <v>2.7300515930698387E-2</v>
      </c>
      <c r="BF559" s="8">
        <v>0.17111610440685487</v>
      </c>
      <c r="BG559" s="8">
        <v>0.25025560722524193</v>
      </c>
      <c r="BH559" s="8">
        <v>3.8977195921578385E-6</v>
      </c>
      <c r="BI559" s="8">
        <v>0.13095231005782249</v>
      </c>
      <c r="BJ559" s="8">
        <v>1.2448269926358064</v>
      </c>
      <c r="BK559" s="8">
        <v>0.97923982685693567</v>
      </c>
      <c r="BL559" s="8">
        <v>0.92093146522790315</v>
      </c>
    </row>
    <row r="560" spans="1:64" x14ac:dyDescent="0.3">
      <c r="A560" s="7">
        <v>481211</v>
      </c>
      <c r="B560" s="7" t="s">
        <v>601</v>
      </c>
      <c r="C560" s="8">
        <f t="shared" si="144"/>
        <v>8.4227383284700003E-2</v>
      </c>
      <c r="D560" s="8">
        <f t="shared" si="145"/>
        <v>8.1831325126999997E-3</v>
      </c>
      <c r="E560" s="8">
        <f t="shared" si="146"/>
        <v>8.3503049304900004E-2</v>
      </c>
      <c r="F560" s="8">
        <f t="shared" si="147"/>
        <v>7.2324709530999995E-2</v>
      </c>
      <c r="G560" s="8">
        <f t="shared" si="148"/>
        <v>4.4831096951E-3</v>
      </c>
      <c r="H560" s="8">
        <f t="shared" si="149"/>
        <v>2.8060156934300001E-2</v>
      </c>
      <c r="I560" s="8">
        <f t="shared" si="150"/>
        <v>0.12378412392800001</v>
      </c>
      <c r="J560" s="8">
        <f t="shared" si="151"/>
        <v>1.1661364959E-2</v>
      </c>
      <c r="K560" s="8">
        <f t="shared" si="152"/>
        <v>8.0815805770299995E-2</v>
      </c>
      <c r="L560" s="8">
        <f t="shared" si="153"/>
        <v>0.105914437007</v>
      </c>
      <c r="M560" s="8">
        <f t="shared" si="154"/>
        <v>9.8751408626400004E-3</v>
      </c>
      <c r="N560" s="8">
        <f t="shared" si="155"/>
        <v>0.123529505624</v>
      </c>
      <c r="O560" s="8">
        <f t="shared" si="156"/>
        <v>0.44482393629400002</v>
      </c>
      <c r="P560" s="8">
        <f t="shared" si="157"/>
        <v>1.5184046566300001E-5</v>
      </c>
      <c r="Q560" s="8">
        <f t="shared" si="158"/>
        <v>0.23546488495199999</v>
      </c>
      <c r="R560" s="8">
        <f t="shared" si="159"/>
        <v>1.1759135650999999</v>
      </c>
      <c r="S560" s="8">
        <f t="shared" si="160"/>
        <v>1.10486797616</v>
      </c>
      <c r="T560" s="8">
        <f t="shared" si="161"/>
        <v>1.21626129466</v>
      </c>
      <c r="W560" s="7" t="s">
        <v>1863</v>
      </c>
      <c r="X560" s="7" t="s">
        <v>601</v>
      </c>
      <c r="Y560" s="8">
        <v>8.4227383284700003E-2</v>
      </c>
      <c r="Z560" s="8">
        <v>8.1831325126999997E-3</v>
      </c>
      <c r="AA560" s="8">
        <v>8.3503049304900004E-2</v>
      </c>
      <c r="AB560" s="8">
        <v>7.2324709530999995E-2</v>
      </c>
      <c r="AC560" s="8">
        <v>4.4831096951E-3</v>
      </c>
      <c r="AD560" s="8">
        <v>2.8060156934300001E-2</v>
      </c>
      <c r="AE560" s="8">
        <v>0.12378412392800001</v>
      </c>
      <c r="AF560" s="8">
        <v>1.1661364959E-2</v>
      </c>
      <c r="AG560" s="8">
        <v>8.0815805770299995E-2</v>
      </c>
      <c r="AH560" s="8">
        <v>0.105914437007</v>
      </c>
      <c r="AI560" s="8">
        <v>9.8751408626400004E-3</v>
      </c>
      <c r="AJ560" s="8">
        <v>0.123529505624</v>
      </c>
      <c r="AK560" s="8">
        <v>0.44482393629400002</v>
      </c>
      <c r="AL560" s="8">
        <v>1.5184046566300001E-5</v>
      </c>
      <c r="AM560" s="8">
        <v>0.23546488495199999</v>
      </c>
      <c r="AN560" s="8">
        <v>1.1759135650999999</v>
      </c>
      <c r="AO560" s="8">
        <v>1.10486797616</v>
      </c>
      <c r="AP560" s="8">
        <v>1.21626129466</v>
      </c>
      <c r="AS560" s="7">
        <v>481211</v>
      </c>
      <c r="AT560" s="7" t="s">
        <v>601</v>
      </c>
      <c r="AU560" s="8">
        <v>0.14884582473990482</v>
      </c>
      <c r="AV560" s="8">
        <v>2.981888977853887E-2</v>
      </c>
      <c r="AW560" s="8">
        <v>0.20886375296838544</v>
      </c>
      <c r="AX560" s="8">
        <v>0.49433975055247736</v>
      </c>
      <c r="AY560" s="8">
        <v>6.9189129437695979E-2</v>
      </c>
      <c r="AZ560" s="8">
        <v>0.37481757207709848</v>
      </c>
      <c r="BA560" s="8">
        <v>0.22828206226608067</v>
      </c>
      <c r="BB560" s="8">
        <v>4.760597805320662E-2</v>
      </c>
      <c r="BC560" s="8">
        <v>0.27717301308326769</v>
      </c>
      <c r="BD560" s="8">
        <v>0.18442589299293871</v>
      </c>
      <c r="BE560" s="8">
        <v>3.7755169319455481E-2</v>
      </c>
      <c r="BF560" s="8">
        <v>0.27443776333048386</v>
      </c>
      <c r="BG560" s="8">
        <v>0.44482393629400002</v>
      </c>
      <c r="BH560" s="8">
        <v>5.2025072468397086E-6</v>
      </c>
      <c r="BI560" s="8">
        <v>0.23546488495199999</v>
      </c>
      <c r="BJ560" s="8">
        <v>1.38752846748629</v>
      </c>
      <c r="BK560" s="8">
        <v>1.9383464520685485</v>
      </c>
      <c r="BL560" s="8">
        <v>1.5530610534017748</v>
      </c>
    </row>
    <row r="561" spans="1:64" x14ac:dyDescent="0.3">
      <c r="A561" s="7">
        <v>481212</v>
      </c>
      <c r="B561" s="7" t="s">
        <v>602</v>
      </c>
      <c r="C561" s="8">
        <f t="shared" si="144"/>
        <v>6.6506577762087099E-2</v>
      </c>
      <c r="D561" s="8">
        <f t="shared" si="145"/>
        <v>1.6740284014029029E-2</v>
      </c>
      <c r="E561" s="8">
        <f t="shared" si="146"/>
        <v>9.2320459197183874E-2</v>
      </c>
      <c r="F561" s="8">
        <f t="shared" si="147"/>
        <v>0.19552975957046775</v>
      </c>
      <c r="G561" s="8">
        <f t="shared" si="148"/>
        <v>3.7920206749138714E-2</v>
      </c>
      <c r="H561" s="8">
        <f t="shared" si="149"/>
        <v>0.16194835881574837</v>
      </c>
      <c r="I561" s="8">
        <f t="shared" si="150"/>
        <v>0.10098570710430645</v>
      </c>
      <c r="J561" s="8">
        <f t="shared" si="151"/>
        <v>2.6966185016003223E-2</v>
      </c>
      <c r="K561" s="8">
        <f t="shared" si="152"/>
        <v>0.12402188110274193</v>
      </c>
      <c r="L561" s="8">
        <f t="shared" si="153"/>
        <v>8.2589380912435478E-2</v>
      </c>
      <c r="M561" s="8">
        <f t="shared" si="154"/>
        <v>2.1451122541122584E-2</v>
      </c>
      <c r="N561" s="8">
        <f t="shared" si="155"/>
        <v>0.12114127044206455</v>
      </c>
      <c r="O561" s="8">
        <f t="shared" si="156"/>
        <v>0.16453795314777425</v>
      </c>
      <c r="P561" s="8">
        <f t="shared" si="157"/>
        <v>1.5235957870967421E-6</v>
      </c>
      <c r="Q561" s="8">
        <f t="shared" si="158"/>
        <v>8.7913427857790299E-2</v>
      </c>
      <c r="R561" s="8">
        <f t="shared" si="159"/>
        <v>1</v>
      </c>
      <c r="S561" s="8">
        <f t="shared" si="160"/>
        <v>0.76636606707064525</v>
      </c>
      <c r="T561" s="8">
        <f t="shared" si="161"/>
        <v>0.62294151515854845</v>
      </c>
      <c r="W561" s="7" t="s">
        <v>1864</v>
      </c>
      <c r="X561" s="7" t="s">
        <v>602</v>
      </c>
      <c r="Y561" s="8">
        <v>0</v>
      </c>
      <c r="Z561" s="8">
        <v>0</v>
      </c>
      <c r="AA561" s="8">
        <v>0</v>
      </c>
      <c r="AB561" s="8">
        <v>0</v>
      </c>
      <c r="AC561" s="8">
        <v>0</v>
      </c>
      <c r="AD561" s="8">
        <v>0</v>
      </c>
      <c r="AE561" s="8">
        <v>0</v>
      </c>
      <c r="AF561" s="8">
        <v>0</v>
      </c>
      <c r="AG561" s="8">
        <v>0</v>
      </c>
      <c r="AH561" s="8">
        <v>0</v>
      </c>
      <c r="AI561" s="8">
        <v>0</v>
      </c>
      <c r="AJ561" s="8">
        <v>0</v>
      </c>
      <c r="AK561" s="8">
        <v>0</v>
      </c>
      <c r="AL561" s="8">
        <v>0</v>
      </c>
      <c r="AM561" s="8">
        <v>0</v>
      </c>
      <c r="AN561" s="8">
        <v>1</v>
      </c>
      <c r="AO561" s="8">
        <v>0</v>
      </c>
      <c r="AP561" s="8">
        <v>0</v>
      </c>
      <c r="AS561" s="7">
        <v>481212</v>
      </c>
      <c r="AT561" s="7" t="s">
        <v>602</v>
      </c>
      <c r="AU561" s="8">
        <v>6.6506577762087099E-2</v>
      </c>
      <c r="AV561" s="8">
        <v>1.6740284014029029E-2</v>
      </c>
      <c r="AW561" s="8">
        <v>9.2320459197183874E-2</v>
      </c>
      <c r="AX561" s="8">
        <v>0.19552975957046775</v>
      </c>
      <c r="AY561" s="8">
        <v>3.7920206749138714E-2</v>
      </c>
      <c r="AZ561" s="8">
        <v>0.16194835881574837</v>
      </c>
      <c r="BA561" s="8">
        <v>0.10098570710430645</v>
      </c>
      <c r="BB561" s="8">
        <v>2.6966185016003223E-2</v>
      </c>
      <c r="BC561" s="8">
        <v>0.12402188110274193</v>
      </c>
      <c r="BD561" s="8">
        <v>8.2589380912435478E-2</v>
      </c>
      <c r="BE561" s="8">
        <v>2.1451122541122584E-2</v>
      </c>
      <c r="BF561" s="8">
        <v>0.12114127044206455</v>
      </c>
      <c r="BG561" s="8">
        <v>0.16453795314777425</v>
      </c>
      <c r="BH561" s="8">
        <v>1.5235957870967421E-6</v>
      </c>
      <c r="BI561" s="8">
        <v>8.7913427857790299E-2</v>
      </c>
      <c r="BJ561" s="8">
        <v>1.1755673209730646</v>
      </c>
      <c r="BK561" s="8">
        <v>0.76636606707064525</v>
      </c>
      <c r="BL561" s="8">
        <v>0.62294151515854845</v>
      </c>
    </row>
    <row r="562" spans="1:64" x14ac:dyDescent="0.3">
      <c r="A562" s="7">
        <v>481219</v>
      </c>
      <c r="B562" s="7" t="s">
        <v>603</v>
      </c>
      <c r="C562" s="8">
        <f t="shared" si="144"/>
        <v>6.1939980972420983E-2</v>
      </c>
      <c r="D562" s="8">
        <f t="shared" si="145"/>
        <v>1.6211148568095163E-2</v>
      </c>
      <c r="E562" s="8">
        <f t="shared" si="146"/>
        <v>8.7752512185870976E-2</v>
      </c>
      <c r="F562" s="8">
        <f t="shared" si="147"/>
        <v>0.13332704872373061</v>
      </c>
      <c r="G562" s="8">
        <f t="shared" si="148"/>
        <v>2.6946365986781289E-2</v>
      </c>
      <c r="H562" s="8">
        <f t="shared" si="149"/>
        <v>0.10570304420825644</v>
      </c>
      <c r="I562" s="8">
        <f t="shared" si="150"/>
        <v>9.3957366476193516E-2</v>
      </c>
      <c r="J562" s="8">
        <f t="shared" si="151"/>
        <v>2.6117566392369354E-2</v>
      </c>
      <c r="K562" s="8">
        <f t="shared" si="152"/>
        <v>0.11779224145817742</v>
      </c>
      <c r="L562" s="8">
        <f t="shared" si="153"/>
        <v>7.6889792796451611E-2</v>
      </c>
      <c r="M562" s="8">
        <f t="shared" si="154"/>
        <v>2.0771152822179038E-2</v>
      </c>
      <c r="N562" s="8">
        <f t="shared" si="155"/>
        <v>0.11495431974066127</v>
      </c>
      <c r="O562" s="8">
        <f t="shared" si="156"/>
        <v>0.1504775831220968</v>
      </c>
      <c r="P562" s="8">
        <f t="shared" si="157"/>
        <v>1.948261165028097E-6</v>
      </c>
      <c r="Q562" s="8">
        <f t="shared" si="158"/>
        <v>8.0613504119806431E-2</v>
      </c>
      <c r="R562" s="8">
        <f t="shared" si="159"/>
        <v>1</v>
      </c>
      <c r="S562" s="8">
        <f t="shared" si="160"/>
        <v>0.60468613633790314</v>
      </c>
      <c r="T562" s="8">
        <f t="shared" si="161"/>
        <v>0.57657685174629036</v>
      </c>
      <c r="W562" s="7" t="s">
        <v>1865</v>
      </c>
      <c r="X562" s="7" t="s">
        <v>603</v>
      </c>
      <c r="Y562" s="8">
        <v>0</v>
      </c>
      <c r="Z562" s="8">
        <v>0</v>
      </c>
      <c r="AA562" s="8">
        <v>0</v>
      </c>
      <c r="AB562" s="8">
        <v>0</v>
      </c>
      <c r="AC562" s="8">
        <v>0</v>
      </c>
      <c r="AD562" s="8">
        <v>0</v>
      </c>
      <c r="AE562" s="8">
        <v>0</v>
      </c>
      <c r="AF562" s="8">
        <v>0</v>
      </c>
      <c r="AG562" s="8">
        <v>0</v>
      </c>
      <c r="AH562" s="8">
        <v>0</v>
      </c>
      <c r="AI562" s="8">
        <v>0</v>
      </c>
      <c r="AJ562" s="8">
        <v>0</v>
      </c>
      <c r="AK562" s="8">
        <v>0</v>
      </c>
      <c r="AL562" s="8">
        <v>0</v>
      </c>
      <c r="AM562" s="8">
        <v>0</v>
      </c>
      <c r="AN562" s="8">
        <v>1</v>
      </c>
      <c r="AO562" s="8">
        <v>0</v>
      </c>
      <c r="AP562" s="8">
        <v>0</v>
      </c>
      <c r="AS562" s="7">
        <v>481219</v>
      </c>
      <c r="AT562" s="7" t="s">
        <v>603</v>
      </c>
      <c r="AU562" s="8">
        <v>6.1939980972420983E-2</v>
      </c>
      <c r="AV562" s="8">
        <v>1.6211148568095163E-2</v>
      </c>
      <c r="AW562" s="8">
        <v>8.7752512185870976E-2</v>
      </c>
      <c r="AX562" s="8">
        <v>0.13332704872373061</v>
      </c>
      <c r="AY562" s="8">
        <v>2.6946365986781289E-2</v>
      </c>
      <c r="AZ562" s="8">
        <v>0.10570304420825644</v>
      </c>
      <c r="BA562" s="8">
        <v>9.3957366476193516E-2</v>
      </c>
      <c r="BB562" s="8">
        <v>2.6117566392369354E-2</v>
      </c>
      <c r="BC562" s="8">
        <v>0.11779224145817742</v>
      </c>
      <c r="BD562" s="8">
        <v>7.6889792796451611E-2</v>
      </c>
      <c r="BE562" s="8">
        <v>2.0771152822179038E-2</v>
      </c>
      <c r="BF562" s="8">
        <v>0.11495431974066127</v>
      </c>
      <c r="BG562" s="8">
        <v>0.1504775831220968</v>
      </c>
      <c r="BH562" s="8">
        <v>1.948261165028097E-6</v>
      </c>
      <c r="BI562" s="8">
        <v>8.0613504119806431E-2</v>
      </c>
      <c r="BJ562" s="8">
        <v>1.1659036417266131</v>
      </c>
      <c r="BK562" s="8">
        <v>0.60468613633790314</v>
      </c>
      <c r="BL562" s="8">
        <v>0.57657685174629036</v>
      </c>
    </row>
    <row r="563" spans="1:64" x14ac:dyDescent="0.3">
      <c r="A563" s="7">
        <v>482110</v>
      </c>
      <c r="B563" s="7" t="s">
        <v>604</v>
      </c>
      <c r="C563" s="8">
        <f t="shared" si="144"/>
        <v>9.1649659127199995E-2</v>
      </c>
      <c r="D563" s="8">
        <f t="shared" si="145"/>
        <v>1.3302993974400001E-2</v>
      </c>
      <c r="E563" s="8">
        <f t="shared" si="146"/>
        <v>0.118816296862</v>
      </c>
      <c r="F563" s="8">
        <f t="shared" si="147"/>
        <v>0.24020383124200001</v>
      </c>
      <c r="G563" s="8">
        <f t="shared" si="148"/>
        <v>3.9350113270500003E-2</v>
      </c>
      <c r="H563" s="8">
        <f t="shared" si="149"/>
        <v>0.15825266925199999</v>
      </c>
      <c r="I563" s="8">
        <f t="shared" si="150"/>
        <v>0.108457140688</v>
      </c>
      <c r="J563" s="8">
        <f t="shared" si="151"/>
        <v>1.7926021995099999E-2</v>
      </c>
      <c r="K563" s="8">
        <f t="shared" si="152"/>
        <v>7.1220389113899996E-2</v>
      </c>
      <c r="L563" s="8">
        <f t="shared" si="153"/>
        <v>9.4562626118600002E-2</v>
      </c>
      <c r="M563" s="8">
        <f t="shared" si="154"/>
        <v>1.1775098329E-2</v>
      </c>
      <c r="N563" s="8">
        <f t="shared" si="155"/>
        <v>0.16495274979399999</v>
      </c>
      <c r="O563" s="8">
        <f t="shared" si="156"/>
        <v>0.54315988765800005</v>
      </c>
      <c r="P563" s="8">
        <f t="shared" si="157"/>
        <v>2.1990759781299998E-6</v>
      </c>
      <c r="Q563" s="8">
        <f t="shared" si="158"/>
        <v>0.208916411454</v>
      </c>
      <c r="R563" s="8">
        <f t="shared" si="159"/>
        <v>1.22376894996</v>
      </c>
      <c r="S563" s="8">
        <f t="shared" si="160"/>
        <v>1.4378066137600001</v>
      </c>
      <c r="T563" s="8">
        <f t="shared" si="161"/>
        <v>1.1976035518000001</v>
      </c>
      <c r="W563" s="7" t="s">
        <v>1866</v>
      </c>
      <c r="X563" s="7" t="s">
        <v>604</v>
      </c>
      <c r="Y563" s="8">
        <v>9.1649659127199995E-2</v>
      </c>
      <c r="Z563" s="8">
        <v>1.3302993974400001E-2</v>
      </c>
      <c r="AA563" s="8">
        <v>0.118816296862</v>
      </c>
      <c r="AB563" s="8">
        <v>0.24020383124200001</v>
      </c>
      <c r="AC563" s="8">
        <v>3.9350113270500003E-2</v>
      </c>
      <c r="AD563" s="8">
        <v>0.15825266925199999</v>
      </c>
      <c r="AE563" s="8">
        <v>0.108457140688</v>
      </c>
      <c r="AF563" s="8">
        <v>1.7926021995099999E-2</v>
      </c>
      <c r="AG563" s="8">
        <v>7.1220389113899996E-2</v>
      </c>
      <c r="AH563" s="8">
        <v>9.4562626118600002E-2</v>
      </c>
      <c r="AI563" s="8">
        <v>1.1775098329E-2</v>
      </c>
      <c r="AJ563" s="8">
        <v>0.16495274979399999</v>
      </c>
      <c r="AK563" s="8">
        <v>0.54315988765800005</v>
      </c>
      <c r="AL563" s="8">
        <v>2.1990759781299998E-6</v>
      </c>
      <c r="AM563" s="8">
        <v>0.208916411454</v>
      </c>
      <c r="AN563" s="8">
        <v>1.22376894996</v>
      </c>
      <c r="AO563" s="8">
        <v>1.4378066137600001</v>
      </c>
      <c r="AP563" s="8">
        <v>1.1976035518000001</v>
      </c>
      <c r="AS563" s="7">
        <v>482110</v>
      </c>
      <c r="AT563" s="7" t="s">
        <v>604</v>
      </c>
      <c r="AU563" s="8">
        <v>0.13252253481584356</v>
      </c>
      <c r="AV563" s="8">
        <v>2.4922378515491291E-2</v>
      </c>
      <c r="AW563" s="8">
        <v>0.23222410103872576</v>
      </c>
      <c r="AX563" s="8">
        <v>0.32259346642553216</v>
      </c>
      <c r="AY563" s="8">
        <v>7.238089545155163E-2</v>
      </c>
      <c r="AZ563" s="8">
        <v>0.41654900121885485</v>
      </c>
      <c r="BA563" s="8">
        <v>0.19443473192822733</v>
      </c>
      <c r="BB563" s="8">
        <v>4.147898439911453E-2</v>
      </c>
      <c r="BC563" s="8">
        <v>0.25992022048862407</v>
      </c>
      <c r="BD563" s="8">
        <v>0.14464566306198715</v>
      </c>
      <c r="BE563" s="8">
        <v>2.5160331872221778E-2</v>
      </c>
      <c r="BF563" s="8">
        <v>0.28497357193716133</v>
      </c>
      <c r="BG563" s="8">
        <v>0.54315988765799983</v>
      </c>
      <c r="BH563" s="8">
        <v>2.2011330594769352E-6</v>
      </c>
      <c r="BI563" s="8">
        <v>0.20891641145400006</v>
      </c>
      <c r="BJ563" s="8">
        <v>1.3896690143701611</v>
      </c>
      <c r="BK563" s="8">
        <v>1.8115233630964516</v>
      </c>
      <c r="BL563" s="8">
        <v>1.4958339368159679</v>
      </c>
    </row>
    <row r="564" spans="1:64" x14ac:dyDescent="0.3">
      <c r="A564" s="7">
        <v>483111</v>
      </c>
      <c r="B564" s="7" t="s">
        <v>605</v>
      </c>
      <c r="C564" s="8">
        <f t="shared" si="144"/>
        <v>0.11809598783403065</v>
      </c>
      <c r="D564" s="8">
        <f t="shared" si="145"/>
        <v>2.9365986639311299E-2</v>
      </c>
      <c r="E564" s="8">
        <f t="shared" si="146"/>
        <v>8.1842379497566148E-2</v>
      </c>
      <c r="F564" s="8">
        <f t="shared" si="147"/>
        <v>0.27197585281813708</v>
      </c>
      <c r="G564" s="8">
        <f t="shared" si="148"/>
        <v>7.2993186702999535E-2</v>
      </c>
      <c r="H564" s="8">
        <f t="shared" si="149"/>
        <v>0.12752369016289031</v>
      </c>
      <c r="I564" s="8">
        <f t="shared" si="150"/>
        <v>0.33066019063167745</v>
      </c>
      <c r="J564" s="8">
        <f t="shared" si="151"/>
        <v>6.9619426739098364E-2</v>
      </c>
      <c r="K564" s="8">
        <f t="shared" si="152"/>
        <v>0.15314297255895326</v>
      </c>
      <c r="L564" s="8">
        <f t="shared" si="153"/>
        <v>0.22026700797790319</v>
      </c>
      <c r="M564" s="8">
        <f t="shared" si="154"/>
        <v>5.4299315561629022E-2</v>
      </c>
      <c r="N564" s="8">
        <f t="shared" si="155"/>
        <v>0.16375869892327419</v>
      </c>
      <c r="O564" s="8">
        <f t="shared" si="156"/>
        <v>0.12456017822500004</v>
      </c>
      <c r="P564" s="8">
        <f t="shared" si="157"/>
        <v>2.5817631001118714E-6</v>
      </c>
      <c r="Q564" s="8">
        <f t="shared" si="158"/>
        <v>6.4039770962096801E-2</v>
      </c>
      <c r="R564" s="8">
        <f t="shared" si="159"/>
        <v>1</v>
      </c>
      <c r="S564" s="8">
        <f t="shared" si="160"/>
        <v>0.87571853613548367</v>
      </c>
      <c r="T564" s="8">
        <f t="shared" si="161"/>
        <v>0.95664839638145183</v>
      </c>
      <c r="W564" s="7" t="s">
        <v>1867</v>
      </c>
      <c r="X564" s="7" t="s">
        <v>605</v>
      </c>
      <c r="Y564" s="8">
        <v>0</v>
      </c>
      <c r="Z564" s="8">
        <v>0</v>
      </c>
      <c r="AA564" s="8">
        <v>0</v>
      </c>
      <c r="AB564" s="8">
        <v>0</v>
      </c>
      <c r="AC564" s="8">
        <v>0</v>
      </c>
      <c r="AD564" s="8">
        <v>0</v>
      </c>
      <c r="AE564" s="8">
        <v>0</v>
      </c>
      <c r="AF564" s="8">
        <v>0</v>
      </c>
      <c r="AG564" s="8">
        <v>0</v>
      </c>
      <c r="AH564" s="8">
        <v>0</v>
      </c>
      <c r="AI564" s="8">
        <v>0</v>
      </c>
      <c r="AJ564" s="8">
        <v>0</v>
      </c>
      <c r="AK564" s="8">
        <v>0</v>
      </c>
      <c r="AL564" s="8">
        <v>0</v>
      </c>
      <c r="AM564" s="8">
        <v>0</v>
      </c>
      <c r="AN564" s="8">
        <v>1</v>
      </c>
      <c r="AO564" s="8">
        <v>0</v>
      </c>
      <c r="AP564" s="8">
        <v>0</v>
      </c>
      <c r="AS564" s="7">
        <v>483111</v>
      </c>
      <c r="AT564" s="7" t="s">
        <v>605</v>
      </c>
      <c r="AU564" s="8">
        <v>0.11809598783403065</v>
      </c>
      <c r="AV564" s="8">
        <v>2.9365986639311299E-2</v>
      </c>
      <c r="AW564" s="8">
        <v>8.1842379497566148E-2</v>
      </c>
      <c r="AX564" s="8">
        <v>0.27197585281813708</v>
      </c>
      <c r="AY564" s="8">
        <v>7.2993186702999535E-2</v>
      </c>
      <c r="AZ564" s="8">
        <v>0.12752369016289031</v>
      </c>
      <c r="BA564" s="8">
        <v>0.33066019063167745</v>
      </c>
      <c r="BB564" s="8">
        <v>6.9619426739098364E-2</v>
      </c>
      <c r="BC564" s="8">
        <v>0.15314297255895326</v>
      </c>
      <c r="BD564" s="8">
        <v>0.22026700797790319</v>
      </c>
      <c r="BE564" s="8">
        <v>5.4299315561629022E-2</v>
      </c>
      <c r="BF564" s="8">
        <v>0.16375869892327419</v>
      </c>
      <c r="BG564" s="8">
        <v>0.12456017822500004</v>
      </c>
      <c r="BH564" s="8">
        <v>2.5817631001118714E-6</v>
      </c>
      <c r="BI564" s="8">
        <v>6.4039770962096801E-2</v>
      </c>
      <c r="BJ564" s="8">
        <v>1.2293043539708066</v>
      </c>
      <c r="BK564" s="8">
        <v>0.87571853613548367</v>
      </c>
      <c r="BL564" s="8">
        <v>0.95664839638145183</v>
      </c>
    </row>
    <row r="565" spans="1:64" x14ac:dyDescent="0.3">
      <c r="A565" s="7">
        <v>483112</v>
      </c>
      <c r="B565" s="7" t="s">
        <v>606</v>
      </c>
      <c r="C565" s="8">
        <f t="shared" si="144"/>
        <v>2.4876144078096775E-2</v>
      </c>
      <c r="D565" s="8">
        <f t="shared" si="145"/>
        <v>8.3152450740887097E-3</v>
      </c>
      <c r="E565" s="8">
        <f t="shared" si="146"/>
        <v>1.4855952410854838E-2</v>
      </c>
      <c r="F565" s="8">
        <f t="shared" si="147"/>
        <v>4.8957206097080645E-2</v>
      </c>
      <c r="G565" s="8">
        <f t="shared" si="148"/>
        <v>1.6314139289193549E-2</v>
      </c>
      <c r="H565" s="8">
        <f t="shared" si="149"/>
        <v>2.3216976876629034E-2</v>
      </c>
      <c r="I565" s="8">
        <f t="shared" si="150"/>
        <v>7.0148828200161301E-2</v>
      </c>
      <c r="J565" s="8">
        <f t="shared" si="151"/>
        <v>1.9907592015645164E-2</v>
      </c>
      <c r="K565" s="8">
        <f t="shared" si="152"/>
        <v>2.7438302444064516E-2</v>
      </c>
      <c r="L565" s="8">
        <f t="shared" si="153"/>
        <v>4.5498919619274186E-2</v>
      </c>
      <c r="M565" s="8">
        <f t="shared" si="154"/>
        <v>1.5539719232048386E-2</v>
      </c>
      <c r="N565" s="8">
        <f t="shared" si="155"/>
        <v>2.9582021320209678E-2</v>
      </c>
      <c r="O565" s="8">
        <f t="shared" si="156"/>
        <v>2.0002086131741936E-2</v>
      </c>
      <c r="P565" s="8">
        <f t="shared" si="157"/>
        <v>1.6726639820854838E-7</v>
      </c>
      <c r="Q565" s="8">
        <f t="shared" si="158"/>
        <v>1.0125142128E-2</v>
      </c>
      <c r="R565" s="8">
        <f t="shared" si="159"/>
        <v>1</v>
      </c>
      <c r="S565" s="8">
        <f t="shared" si="160"/>
        <v>0.1530044512951613</v>
      </c>
      <c r="T565" s="8">
        <f t="shared" si="161"/>
        <v>0.18201085169209677</v>
      </c>
      <c r="W565" s="7" t="s">
        <v>1868</v>
      </c>
      <c r="X565" s="7" t="s">
        <v>606</v>
      </c>
      <c r="Y565" s="8">
        <v>0</v>
      </c>
      <c r="Z565" s="8">
        <v>0</v>
      </c>
      <c r="AA565" s="8">
        <v>0</v>
      </c>
      <c r="AB565" s="8">
        <v>0</v>
      </c>
      <c r="AC565" s="8">
        <v>0</v>
      </c>
      <c r="AD565" s="8">
        <v>0</v>
      </c>
      <c r="AE565" s="8">
        <v>0</v>
      </c>
      <c r="AF565" s="8">
        <v>0</v>
      </c>
      <c r="AG565" s="8">
        <v>0</v>
      </c>
      <c r="AH565" s="8">
        <v>0</v>
      </c>
      <c r="AI565" s="8">
        <v>0</v>
      </c>
      <c r="AJ565" s="8">
        <v>0</v>
      </c>
      <c r="AK565" s="8">
        <v>0</v>
      </c>
      <c r="AL565" s="8">
        <v>0</v>
      </c>
      <c r="AM565" s="8">
        <v>0</v>
      </c>
      <c r="AN565" s="8">
        <v>1</v>
      </c>
      <c r="AO565" s="8">
        <v>0</v>
      </c>
      <c r="AP565" s="8">
        <v>0</v>
      </c>
      <c r="AS565" s="7">
        <v>483112</v>
      </c>
      <c r="AT565" s="7" t="s">
        <v>606</v>
      </c>
      <c r="AU565" s="8">
        <v>2.4876144078096775E-2</v>
      </c>
      <c r="AV565" s="8">
        <v>8.3152450740887097E-3</v>
      </c>
      <c r="AW565" s="8">
        <v>1.4855952410854838E-2</v>
      </c>
      <c r="AX565" s="8">
        <v>4.8957206097080645E-2</v>
      </c>
      <c r="AY565" s="8">
        <v>1.6314139289193549E-2</v>
      </c>
      <c r="AZ565" s="8">
        <v>2.3216976876629034E-2</v>
      </c>
      <c r="BA565" s="8">
        <v>7.0148828200161301E-2</v>
      </c>
      <c r="BB565" s="8">
        <v>1.9907592015645164E-2</v>
      </c>
      <c r="BC565" s="8">
        <v>2.7438302444064516E-2</v>
      </c>
      <c r="BD565" s="8">
        <v>4.5498919619274186E-2</v>
      </c>
      <c r="BE565" s="8">
        <v>1.5539719232048386E-2</v>
      </c>
      <c r="BF565" s="8">
        <v>2.9582021320209678E-2</v>
      </c>
      <c r="BG565" s="8">
        <v>2.0002086131741936E-2</v>
      </c>
      <c r="BH565" s="8">
        <v>1.6726639820854838E-7</v>
      </c>
      <c r="BI565" s="8">
        <v>1.0125142128E-2</v>
      </c>
      <c r="BJ565" s="8">
        <v>1.0480473415630644</v>
      </c>
      <c r="BK565" s="8">
        <v>0.1530044512951613</v>
      </c>
      <c r="BL565" s="8">
        <v>0.18201085169209677</v>
      </c>
    </row>
    <row r="566" spans="1:64" x14ac:dyDescent="0.3">
      <c r="A566" s="7">
        <v>483113</v>
      </c>
      <c r="B566" s="7" t="s">
        <v>607</v>
      </c>
      <c r="C566" s="8">
        <f t="shared" si="144"/>
        <v>9.7127674957000004E-2</v>
      </c>
      <c r="D566" s="8">
        <f t="shared" si="145"/>
        <v>1.0195598891E-2</v>
      </c>
      <c r="E566" s="8">
        <f t="shared" si="146"/>
        <v>6.4147550902600006E-2</v>
      </c>
      <c r="F566" s="8">
        <f t="shared" si="147"/>
        <v>0.26341172907499999</v>
      </c>
      <c r="G566" s="8">
        <f t="shared" si="148"/>
        <v>1.2866380636300001E-2</v>
      </c>
      <c r="H566" s="8">
        <f t="shared" si="149"/>
        <v>4.4659984953999997E-2</v>
      </c>
      <c r="I566" s="8">
        <f t="shared" si="150"/>
        <v>0.27224201202800002</v>
      </c>
      <c r="J566" s="8">
        <f t="shared" si="151"/>
        <v>2.00870552924E-2</v>
      </c>
      <c r="K566" s="8">
        <f t="shared" si="152"/>
        <v>7.2438047848300005E-2</v>
      </c>
      <c r="L566" s="8">
        <f t="shared" si="153"/>
        <v>0.19623067872700001</v>
      </c>
      <c r="M566" s="8">
        <f t="shared" si="154"/>
        <v>1.7331251635699998E-2</v>
      </c>
      <c r="N566" s="8">
        <f t="shared" si="155"/>
        <v>0.147267190465</v>
      </c>
      <c r="O566" s="8">
        <f t="shared" si="156"/>
        <v>0.309508776298</v>
      </c>
      <c r="P566" s="8">
        <f t="shared" si="157"/>
        <v>6.0482688482900002E-6</v>
      </c>
      <c r="Q566" s="8">
        <f t="shared" si="158"/>
        <v>0.15567300981099999</v>
      </c>
      <c r="R566" s="8">
        <f t="shared" si="159"/>
        <v>1.1714708247500001</v>
      </c>
      <c r="S566" s="8">
        <f t="shared" si="160"/>
        <v>1.32093809467</v>
      </c>
      <c r="T566" s="8">
        <f t="shared" si="161"/>
        <v>1.36476711517</v>
      </c>
      <c r="W566" s="7" t="s">
        <v>1869</v>
      </c>
      <c r="X566" s="7" t="s">
        <v>607</v>
      </c>
      <c r="Y566" s="8">
        <v>9.7127674957000004E-2</v>
      </c>
      <c r="Z566" s="8">
        <v>1.0195598891E-2</v>
      </c>
      <c r="AA566" s="8">
        <v>6.4147550902600006E-2</v>
      </c>
      <c r="AB566" s="8">
        <v>0.26341172907499999</v>
      </c>
      <c r="AC566" s="8">
        <v>1.2866380636300001E-2</v>
      </c>
      <c r="AD566" s="8">
        <v>4.4659984953999997E-2</v>
      </c>
      <c r="AE566" s="8">
        <v>0.27224201202800002</v>
      </c>
      <c r="AF566" s="8">
        <v>2.00870552924E-2</v>
      </c>
      <c r="AG566" s="8">
        <v>7.2438047848300005E-2</v>
      </c>
      <c r="AH566" s="8">
        <v>0.19623067872700001</v>
      </c>
      <c r="AI566" s="8">
        <v>1.7331251635699998E-2</v>
      </c>
      <c r="AJ566" s="8">
        <v>0.147267190465</v>
      </c>
      <c r="AK566" s="8">
        <v>0.309508776298</v>
      </c>
      <c r="AL566" s="8">
        <v>6.0482688482900002E-6</v>
      </c>
      <c r="AM566" s="8">
        <v>0.15567300981099999</v>
      </c>
      <c r="AN566" s="8">
        <v>1.1714708247500001</v>
      </c>
      <c r="AO566" s="8">
        <v>1.32093809467</v>
      </c>
      <c r="AP566" s="8">
        <v>1.36476711517</v>
      </c>
      <c r="AS566" s="7">
        <v>483113</v>
      </c>
      <c r="AT566" s="7" t="s">
        <v>607</v>
      </c>
      <c r="AU566" s="8">
        <v>0.20027402928134674</v>
      </c>
      <c r="AV566" s="8">
        <v>4.4201365909379016E-2</v>
      </c>
      <c r="AW566" s="8">
        <v>0.13750267363305974</v>
      </c>
      <c r="AX566" s="8">
        <v>0.53066036650839532</v>
      </c>
      <c r="AY566" s="8">
        <v>0.11595655413668868</v>
      </c>
      <c r="AZ566" s="8">
        <v>0.24808827971623873</v>
      </c>
      <c r="BA566" s="8">
        <v>0.57067029113045165</v>
      </c>
      <c r="BB566" s="8">
        <v>0.1056607714042484</v>
      </c>
      <c r="BC566" s="8">
        <v>0.25011194919453222</v>
      </c>
      <c r="BD566" s="8">
        <v>0.37379600937730645</v>
      </c>
      <c r="BE566" s="8">
        <v>8.1140530863585456E-2</v>
      </c>
      <c r="BF566" s="8">
        <v>0.27904835635274189</v>
      </c>
      <c r="BG566" s="8">
        <v>0.24960385185322562</v>
      </c>
      <c r="BH566" s="8">
        <v>4.3390216413761135E-6</v>
      </c>
      <c r="BI566" s="8">
        <v>0.12554274984758076</v>
      </c>
      <c r="BJ566" s="8">
        <v>1.3819780688240326</v>
      </c>
      <c r="BK566" s="8">
        <v>1.7011568132651618</v>
      </c>
      <c r="BL566" s="8">
        <v>1.7328946246327419</v>
      </c>
    </row>
    <row r="567" spans="1:64" x14ac:dyDescent="0.3">
      <c r="A567" s="7">
        <v>483114</v>
      </c>
      <c r="B567" s="7" t="s">
        <v>608</v>
      </c>
      <c r="C567" s="8">
        <f t="shared" si="144"/>
        <v>7.9379140122229033E-2</v>
      </c>
      <c r="D567" s="8">
        <f t="shared" si="145"/>
        <v>2.1094088014059677E-2</v>
      </c>
      <c r="E567" s="8">
        <f t="shared" si="146"/>
        <v>5.575863126685645E-2</v>
      </c>
      <c r="F567" s="8">
        <f t="shared" si="147"/>
        <v>0.15010355560599839</v>
      </c>
      <c r="G567" s="8">
        <f t="shared" si="148"/>
        <v>3.9842173293290969E-2</v>
      </c>
      <c r="H567" s="8">
        <f t="shared" si="149"/>
        <v>8.2158980624675818E-2</v>
      </c>
      <c r="I567" s="8">
        <f t="shared" si="150"/>
        <v>0.2185207921768226</v>
      </c>
      <c r="J567" s="8">
        <f t="shared" si="151"/>
        <v>4.9483965051758061E-2</v>
      </c>
      <c r="K567" s="8">
        <f t="shared" si="152"/>
        <v>0.1047166611875484</v>
      </c>
      <c r="L567" s="8">
        <f t="shared" si="153"/>
        <v>0.14848549702527419</v>
      </c>
      <c r="M567" s="8">
        <f t="shared" si="154"/>
        <v>3.9328010487896775E-2</v>
      </c>
      <c r="N567" s="8">
        <f t="shared" si="155"/>
        <v>0.11109920256301613</v>
      </c>
      <c r="O567" s="8">
        <f t="shared" si="156"/>
        <v>7.9405929861935454E-2</v>
      </c>
      <c r="P567" s="8">
        <f t="shared" si="157"/>
        <v>2.5114829026846775E-6</v>
      </c>
      <c r="Q567" s="8">
        <f t="shared" si="158"/>
        <v>4.1363233329548388E-2</v>
      </c>
      <c r="R567" s="8">
        <f t="shared" si="159"/>
        <v>1</v>
      </c>
      <c r="S567" s="8">
        <f t="shared" si="160"/>
        <v>0.53016922565274183</v>
      </c>
      <c r="T567" s="8">
        <f t="shared" si="161"/>
        <v>0.6307859345451613</v>
      </c>
      <c r="W567" s="7" t="s">
        <v>1870</v>
      </c>
      <c r="X567" s="7" t="s">
        <v>608</v>
      </c>
      <c r="Y567" s="8">
        <v>0</v>
      </c>
      <c r="Z567" s="8">
        <v>0</v>
      </c>
      <c r="AA567" s="8">
        <v>0</v>
      </c>
      <c r="AB567" s="8">
        <v>0</v>
      </c>
      <c r="AC567" s="8">
        <v>0</v>
      </c>
      <c r="AD567" s="8">
        <v>0</v>
      </c>
      <c r="AE567" s="8">
        <v>0</v>
      </c>
      <c r="AF567" s="8">
        <v>0</v>
      </c>
      <c r="AG567" s="8">
        <v>0</v>
      </c>
      <c r="AH567" s="8">
        <v>0</v>
      </c>
      <c r="AI567" s="8">
        <v>0</v>
      </c>
      <c r="AJ567" s="8">
        <v>0</v>
      </c>
      <c r="AK567" s="8">
        <v>0</v>
      </c>
      <c r="AL567" s="8">
        <v>0</v>
      </c>
      <c r="AM567" s="8">
        <v>0</v>
      </c>
      <c r="AN567" s="8">
        <v>1</v>
      </c>
      <c r="AO567" s="8">
        <v>0</v>
      </c>
      <c r="AP567" s="8">
        <v>0</v>
      </c>
      <c r="AS567" s="7">
        <v>483114</v>
      </c>
      <c r="AT567" s="7" t="s">
        <v>608</v>
      </c>
      <c r="AU567" s="8">
        <v>7.9379140122229033E-2</v>
      </c>
      <c r="AV567" s="8">
        <v>2.1094088014059677E-2</v>
      </c>
      <c r="AW567" s="8">
        <v>5.575863126685645E-2</v>
      </c>
      <c r="AX567" s="8">
        <v>0.15010355560599839</v>
      </c>
      <c r="AY567" s="8">
        <v>3.9842173293290969E-2</v>
      </c>
      <c r="AZ567" s="8">
        <v>8.2158980624675818E-2</v>
      </c>
      <c r="BA567" s="8">
        <v>0.2185207921768226</v>
      </c>
      <c r="BB567" s="8">
        <v>4.9483965051758061E-2</v>
      </c>
      <c r="BC567" s="8">
        <v>0.1047166611875484</v>
      </c>
      <c r="BD567" s="8">
        <v>0.14848549702527419</v>
      </c>
      <c r="BE567" s="8">
        <v>3.9328010487896775E-2</v>
      </c>
      <c r="BF567" s="8">
        <v>0.11109920256301613</v>
      </c>
      <c r="BG567" s="8">
        <v>7.9405929861935454E-2</v>
      </c>
      <c r="BH567" s="8">
        <v>2.5114829026846775E-6</v>
      </c>
      <c r="BI567" s="8">
        <v>4.1363233329548388E-2</v>
      </c>
      <c r="BJ567" s="8">
        <v>1.1562318594033869</v>
      </c>
      <c r="BK567" s="8">
        <v>0.53016922565274183</v>
      </c>
      <c r="BL567" s="8">
        <v>0.6307859345451613</v>
      </c>
    </row>
    <row r="568" spans="1:64" x14ac:dyDescent="0.3">
      <c r="A568" s="7">
        <v>483211</v>
      </c>
      <c r="B568" s="7" t="s">
        <v>609</v>
      </c>
      <c r="C568" s="8">
        <f t="shared" si="144"/>
        <v>9.2091434152064514E-2</v>
      </c>
      <c r="D568" s="8">
        <f t="shared" si="145"/>
        <v>2.2856991528083872E-2</v>
      </c>
      <c r="E568" s="8">
        <f t="shared" si="146"/>
        <v>6.3351275438414512E-2</v>
      </c>
      <c r="F568" s="8">
        <f t="shared" si="147"/>
        <v>0.28084646507665484</v>
      </c>
      <c r="G568" s="8">
        <f t="shared" si="148"/>
        <v>6.7160400684499827E-2</v>
      </c>
      <c r="H568" s="8">
        <f t="shared" si="149"/>
        <v>0.12220817339347902</v>
      </c>
      <c r="I568" s="8">
        <f t="shared" si="150"/>
        <v>0.26722928822350001</v>
      </c>
      <c r="J568" s="8">
        <f t="shared" si="151"/>
        <v>5.6072778575258074E-2</v>
      </c>
      <c r="K568" s="8">
        <f t="shared" si="152"/>
        <v>0.11947620289841937</v>
      </c>
      <c r="L568" s="8">
        <f t="shared" si="153"/>
        <v>0.17053593355553226</v>
      </c>
      <c r="M568" s="8">
        <f t="shared" si="154"/>
        <v>4.2259929061370965E-2</v>
      </c>
      <c r="N568" s="8">
        <f t="shared" si="155"/>
        <v>0.12735575535290322</v>
      </c>
      <c r="O568" s="8">
        <f t="shared" si="156"/>
        <v>9.999517345870966E-2</v>
      </c>
      <c r="P568" s="8">
        <f t="shared" si="157"/>
        <v>1.5967473039496773E-6</v>
      </c>
      <c r="Q568" s="8">
        <f t="shared" si="158"/>
        <v>4.966348954322581E-2</v>
      </c>
      <c r="R568" s="8">
        <f t="shared" si="159"/>
        <v>1</v>
      </c>
      <c r="S568" s="8">
        <f t="shared" si="160"/>
        <v>0.79279568431580649</v>
      </c>
      <c r="T568" s="8">
        <f t="shared" si="161"/>
        <v>0.76535891485854846</v>
      </c>
      <c r="W568" s="7" t="s">
        <v>1871</v>
      </c>
      <c r="X568" s="7" t="s">
        <v>609</v>
      </c>
      <c r="Y568" s="8">
        <v>0</v>
      </c>
      <c r="Z568" s="8">
        <v>0</v>
      </c>
      <c r="AA568" s="8">
        <v>0</v>
      </c>
      <c r="AB568" s="8">
        <v>0</v>
      </c>
      <c r="AC568" s="8">
        <v>0</v>
      </c>
      <c r="AD568" s="8">
        <v>0</v>
      </c>
      <c r="AE568" s="8">
        <v>0</v>
      </c>
      <c r="AF568" s="8">
        <v>0</v>
      </c>
      <c r="AG568" s="8">
        <v>0</v>
      </c>
      <c r="AH568" s="8">
        <v>0</v>
      </c>
      <c r="AI568" s="8">
        <v>0</v>
      </c>
      <c r="AJ568" s="8">
        <v>0</v>
      </c>
      <c r="AK568" s="8">
        <v>0</v>
      </c>
      <c r="AL568" s="8">
        <v>0</v>
      </c>
      <c r="AM568" s="8">
        <v>0</v>
      </c>
      <c r="AN568" s="8">
        <v>1</v>
      </c>
      <c r="AO568" s="8">
        <v>0</v>
      </c>
      <c r="AP568" s="8">
        <v>0</v>
      </c>
      <c r="AS568" s="7">
        <v>483211</v>
      </c>
      <c r="AT568" s="7" t="s">
        <v>609</v>
      </c>
      <c r="AU568" s="8">
        <v>9.2091434152064514E-2</v>
      </c>
      <c r="AV568" s="8">
        <v>2.2856991528083872E-2</v>
      </c>
      <c r="AW568" s="8">
        <v>6.3351275438414512E-2</v>
      </c>
      <c r="AX568" s="8">
        <v>0.28084646507665484</v>
      </c>
      <c r="AY568" s="8">
        <v>6.7160400684499827E-2</v>
      </c>
      <c r="AZ568" s="8">
        <v>0.12220817339347902</v>
      </c>
      <c r="BA568" s="8">
        <v>0.26722928822350001</v>
      </c>
      <c r="BB568" s="8">
        <v>5.6072778575258074E-2</v>
      </c>
      <c r="BC568" s="8">
        <v>0.11947620289841937</v>
      </c>
      <c r="BD568" s="8">
        <v>0.17053593355553226</v>
      </c>
      <c r="BE568" s="8">
        <v>4.2259929061370965E-2</v>
      </c>
      <c r="BF568" s="8">
        <v>0.12735575535290322</v>
      </c>
      <c r="BG568" s="8">
        <v>9.999517345870966E-2</v>
      </c>
      <c r="BH568" s="8">
        <v>1.5967473039496773E-6</v>
      </c>
      <c r="BI568" s="8">
        <v>4.966348954322581E-2</v>
      </c>
      <c r="BJ568" s="8">
        <v>1.1782997011187097</v>
      </c>
      <c r="BK568" s="8">
        <v>0.79279568431580649</v>
      </c>
      <c r="BL568" s="8">
        <v>0.76535891485854846</v>
      </c>
    </row>
    <row r="569" spans="1:64" x14ac:dyDescent="0.3">
      <c r="A569" s="7">
        <v>483212</v>
      </c>
      <c r="B569" s="7" t="s">
        <v>610</v>
      </c>
      <c r="C569" s="8">
        <f t="shared" si="144"/>
        <v>0.11144520855480644</v>
      </c>
      <c r="D569" s="8">
        <f t="shared" si="145"/>
        <v>2.8991651267049997E-2</v>
      </c>
      <c r="E569" s="8">
        <f t="shared" si="146"/>
        <v>7.5254254861075814E-2</v>
      </c>
      <c r="F569" s="8">
        <f t="shared" si="147"/>
        <v>0.14782846534394353</v>
      </c>
      <c r="G569" s="8">
        <f t="shared" si="148"/>
        <v>3.6200704617970328E-2</v>
      </c>
      <c r="H569" s="8">
        <f t="shared" si="149"/>
        <v>6.7651393790095174E-2</v>
      </c>
      <c r="I569" s="8">
        <f t="shared" si="150"/>
        <v>0.3182926515846774</v>
      </c>
      <c r="J569" s="8">
        <f t="shared" si="151"/>
        <v>6.9938599829422576E-2</v>
      </c>
      <c r="K569" s="8">
        <f t="shared" si="152"/>
        <v>0.14299359797304836</v>
      </c>
      <c r="L569" s="8">
        <f t="shared" si="153"/>
        <v>0.20850024715340321</v>
      </c>
      <c r="M569" s="8">
        <f t="shared" si="154"/>
        <v>5.3643506035579019E-2</v>
      </c>
      <c r="N569" s="8">
        <f t="shared" si="155"/>
        <v>0.15024864851820968</v>
      </c>
      <c r="O569" s="8">
        <f t="shared" si="156"/>
        <v>0.10480980845051617</v>
      </c>
      <c r="P569" s="8">
        <f t="shared" si="157"/>
        <v>3.8862571106622578E-6</v>
      </c>
      <c r="Q569" s="8">
        <f t="shared" si="158"/>
        <v>5.3146487788596777E-2</v>
      </c>
      <c r="R569" s="8">
        <f t="shared" si="159"/>
        <v>1</v>
      </c>
      <c r="S569" s="8">
        <f t="shared" si="160"/>
        <v>0.59039024117161298</v>
      </c>
      <c r="T569" s="8">
        <f t="shared" si="161"/>
        <v>0.86993452680661287</v>
      </c>
      <c r="W569" s="7" t="s">
        <v>1872</v>
      </c>
      <c r="X569" s="7" t="s">
        <v>610</v>
      </c>
      <c r="Y569" s="8">
        <v>0</v>
      </c>
      <c r="Z569" s="8">
        <v>0</v>
      </c>
      <c r="AA569" s="8">
        <v>0</v>
      </c>
      <c r="AB569" s="8">
        <v>0</v>
      </c>
      <c r="AC569" s="8">
        <v>0</v>
      </c>
      <c r="AD569" s="8">
        <v>0</v>
      </c>
      <c r="AE569" s="8">
        <v>0</v>
      </c>
      <c r="AF569" s="8">
        <v>0</v>
      </c>
      <c r="AG569" s="8">
        <v>0</v>
      </c>
      <c r="AH569" s="8">
        <v>0</v>
      </c>
      <c r="AI569" s="8">
        <v>0</v>
      </c>
      <c r="AJ569" s="8">
        <v>0</v>
      </c>
      <c r="AK569" s="8">
        <v>0</v>
      </c>
      <c r="AL569" s="8">
        <v>0</v>
      </c>
      <c r="AM569" s="8">
        <v>0</v>
      </c>
      <c r="AN569" s="8">
        <v>1</v>
      </c>
      <c r="AO569" s="8">
        <v>0</v>
      </c>
      <c r="AP569" s="8">
        <v>0</v>
      </c>
      <c r="AS569" s="7">
        <v>483212</v>
      </c>
      <c r="AT569" s="7" t="s">
        <v>610</v>
      </c>
      <c r="AU569" s="8">
        <v>0.11144520855480644</v>
      </c>
      <c r="AV569" s="8">
        <v>2.8991651267049997E-2</v>
      </c>
      <c r="AW569" s="8">
        <v>7.5254254861075814E-2</v>
      </c>
      <c r="AX569" s="8">
        <v>0.14782846534394353</v>
      </c>
      <c r="AY569" s="8">
        <v>3.6200704617970328E-2</v>
      </c>
      <c r="AZ569" s="8">
        <v>6.7651393790095174E-2</v>
      </c>
      <c r="BA569" s="8">
        <v>0.3182926515846774</v>
      </c>
      <c r="BB569" s="8">
        <v>6.9938599829422576E-2</v>
      </c>
      <c r="BC569" s="8">
        <v>0.14299359797304836</v>
      </c>
      <c r="BD569" s="8">
        <v>0.20850024715340321</v>
      </c>
      <c r="BE569" s="8">
        <v>5.3643506035579019E-2</v>
      </c>
      <c r="BF569" s="8">
        <v>0.15024864851820968</v>
      </c>
      <c r="BG569" s="8">
        <v>0.10480980845051617</v>
      </c>
      <c r="BH569" s="8">
        <v>3.8862571106622578E-6</v>
      </c>
      <c r="BI569" s="8">
        <v>5.3146487788596777E-2</v>
      </c>
      <c r="BJ569" s="8">
        <v>1.2156911146825804</v>
      </c>
      <c r="BK569" s="8">
        <v>0.59039024117161298</v>
      </c>
      <c r="BL569" s="8">
        <v>0.86993452680661287</v>
      </c>
    </row>
    <row r="570" spans="1:64" x14ac:dyDescent="0.3">
      <c r="A570" s="7">
        <v>484110</v>
      </c>
      <c r="B570" s="7" t="s">
        <v>611</v>
      </c>
      <c r="C570" s="8">
        <f t="shared" si="144"/>
        <v>0.117133402067</v>
      </c>
      <c r="D570" s="8">
        <f t="shared" si="145"/>
        <v>1.11164108638E-2</v>
      </c>
      <c r="E570" s="8">
        <f t="shared" si="146"/>
        <v>5.4024358484499997E-2</v>
      </c>
      <c r="F570" s="8">
        <f t="shared" si="147"/>
        <v>0.24432489416799999</v>
      </c>
      <c r="G570" s="8">
        <f t="shared" si="148"/>
        <v>1.7997975370299998E-2</v>
      </c>
      <c r="H570" s="8">
        <f t="shared" si="149"/>
        <v>5.4401963003299997E-2</v>
      </c>
      <c r="I570" s="8">
        <f t="shared" si="150"/>
        <v>0.12853524817699999</v>
      </c>
      <c r="J570" s="8">
        <f t="shared" si="151"/>
        <v>1.0887621496499999E-2</v>
      </c>
      <c r="K570" s="8">
        <f t="shared" si="152"/>
        <v>3.3389344235300003E-2</v>
      </c>
      <c r="L570" s="8">
        <f t="shared" si="153"/>
        <v>0.17262431763700001</v>
      </c>
      <c r="M570" s="8">
        <f t="shared" si="154"/>
        <v>1.4777287152300001E-2</v>
      </c>
      <c r="N570" s="8">
        <f t="shared" si="155"/>
        <v>9.0575059188900006E-2</v>
      </c>
      <c r="O570" s="8">
        <f t="shared" si="156"/>
        <v>0.41338601974700001</v>
      </c>
      <c r="P570" s="8">
        <f t="shared" si="157"/>
        <v>4.9414425661200003E-6</v>
      </c>
      <c r="Q570" s="8">
        <f t="shared" si="158"/>
        <v>0.32281308382399998</v>
      </c>
      <c r="R570" s="8">
        <f t="shared" si="159"/>
        <v>1.18227417142</v>
      </c>
      <c r="S570" s="8">
        <f t="shared" si="160"/>
        <v>1.3167248325400001</v>
      </c>
      <c r="T570" s="8">
        <f t="shared" si="161"/>
        <v>1.1728122139099999</v>
      </c>
      <c r="W570" s="7" t="s">
        <v>1873</v>
      </c>
      <c r="X570" s="7" t="s">
        <v>611</v>
      </c>
      <c r="Y570" s="8">
        <v>0.117133402067</v>
      </c>
      <c r="Z570" s="8">
        <v>1.11164108638E-2</v>
      </c>
      <c r="AA570" s="8">
        <v>5.4024358484499997E-2</v>
      </c>
      <c r="AB570" s="8">
        <v>0.24432489416799999</v>
      </c>
      <c r="AC570" s="8">
        <v>1.7997975370299998E-2</v>
      </c>
      <c r="AD570" s="8">
        <v>5.4401963003299997E-2</v>
      </c>
      <c r="AE570" s="8">
        <v>0.12853524817699999</v>
      </c>
      <c r="AF570" s="8">
        <v>1.0887621496499999E-2</v>
      </c>
      <c r="AG570" s="8">
        <v>3.3389344235300003E-2</v>
      </c>
      <c r="AH570" s="8">
        <v>0.17262431763700001</v>
      </c>
      <c r="AI570" s="8">
        <v>1.4777287152300001E-2</v>
      </c>
      <c r="AJ570" s="8">
        <v>9.0575059188900006E-2</v>
      </c>
      <c r="AK570" s="8">
        <v>0.41338601974700001</v>
      </c>
      <c r="AL570" s="8">
        <v>4.9414425661200003E-6</v>
      </c>
      <c r="AM570" s="8">
        <v>0.32281308382399998</v>
      </c>
      <c r="AN570" s="8">
        <v>1.18227417142</v>
      </c>
      <c r="AO570" s="8">
        <v>1.3167248325400001</v>
      </c>
      <c r="AP570" s="8">
        <v>1.1728122139099999</v>
      </c>
      <c r="AS570" s="7">
        <v>484110</v>
      </c>
      <c r="AT570" s="7" t="s">
        <v>611</v>
      </c>
      <c r="AU570" s="8">
        <v>0.211897541181129</v>
      </c>
      <c r="AV570" s="8">
        <v>4.3223866698927436E-2</v>
      </c>
      <c r="AW570" s="8">
        <v>0.14583518015168387</v>
      </c>
      <c r="AX570" s="8">
        <v>0.3080072435420968</v>
      </c>
      <c r="AY570" s="8">
        <v>5.1537178741430649E-2</v>
      </c>
      <c r="AZ570" s="8">
        <v>0.13626368575105649</v>
      </c>
      <c r="BA570" s="8">
        <v>0.23859533931706453</v>
      </c>
      <c r="BB570" s="8">
        <v>4.7123542120179017E-2</v>
      </c>
      <c r="BC570" s="8">
        <v>0.13299658148401292</v>
      </c>
      <c r="BD570" s="8">
        <v>0.30000756161804826</v>
      </c>
      <c r="BE570" s="8">
        <v>5.765634757284193E-2</v>
      </c>
      <c r="BF570" s="8">
        <v>0.22003107883878867</v>
      </c>
      <c r="BG570" s="8">
        <v>0.41338601974700034</v>
      </c>
      <c r="BH570" s="8">
        <v>5.9621716152679016E-6</v>
      </c>
      <c r="BI570" s="8">
        <v>0.32281308382399981</v>
      </c>
      <c r="BJ570" s="8">
        <v>1.4009565880320964</v>
      </c>
      <c r="BK570" s="8">
        <v>1.4958081080346775</v>
      </c>
      <c r="BL570" s="8">
        <v>1.4187154629214516</v>
      </c>
    </row>
    <row r="571" spans="1:64" x14ac:dyDescent="0.3">
      <c r="A571" s="7">
        <v>484121</v>
      </c>
      <c r="B571" s="7" t="s">
        <v>612</v>
      </c>
      <c r="C571" s="8">
        <f t="shared" si="144"/>
        <v>0.117101259268</v>
      </c>
      <c r="D571" s="8">
        <f t="shared" si="145"/>
        <v>1.11161408164E-2</v>
      </c>
      <c r="E571" s="8">
        <f t="shared" si="146"/>
        <v>5.4096410101599997E-2</v>
      </c>
      <c r="F571" s="8">
        <f t="shared" si="147"/>
        <v>0.27925897084500001</v>
      </c>
      <c r="G571" s="8">
        <f t="shared" si="148"/>
        <v>2.05776251375E-2</v>
      </c>
      <c r="H571" s="8">
        <f t="shared" si="149"/>
        <v>6.2184614835199999E-2</v>
      </c>
      <c r="I571" s="8">
        <f t="shared" si="150"/>
        <v>0.128852836346</v>
      </c>
      <c r="J571" s="8">
        <f t="shared" si="151"/>
        <v>1.09175551855E-2</v>
      </c>
      <c r="K571" s="8">
        <f t="shared" si="152"/>
        <v>3.3535431217500002E-2</v>
      </c>
      <c r="L571" s="8">
        <f t="shared" si="153"/>
        <v>0.17220967850800001</v>
      </c>
      <c r="M571" s="8">
        <f t="shared" si="154"/>
        <v>1.47456302998E-2</v>
      </c>
      <c r="N571" s="8">
        <f t="shared" si="155"/>
        <v>9.0484526953899996E-2</v>
      </c>
      <c r="O571" s="8">
        <f t="shared" si="156"/>
        <v>0.41424201039699998</v>
      </c>
      <c r="P571" s="8">
        <f t="shared" si="157"/>
        <v>4.32151741938E-6</v>
      </c>
      <c r="Q571" s="8">
        <f t="shared" si="158"/>
        <v>0.32189344628599997</v>
      </c>
      <c r="R571" s="8">
        <f t="shared" si="159"/>
        <v>1.1823138101899999</v>
      </c>
      <c r="S571" s="8">
        <f t="shared" si="160"/>
        <v>1.3620212108200001</v>
      </c>
      <c r="T571" s="8">
        <f t="shared" si="161"/>
        <v>1.1733058227499999</v>
      </c>
      <c r="W571" s="7" t="s">
        <v>1874</v>
      </c>
      <c r="X571" s="7" t="s">
        <v>612</v>
      </c>
      <c r="Y571" s="8">
        <v>0.117101259268</v>
      </c>
      <c r="Z571" s="8">
        <v>1.11161408164E-2</v>
      </c>
      <c r="AA571" s="8">
        <v>5.4096410101599997E-2</v>
      </c>
      <c r="AB571" s="8">
        <v>0.27925897084500001</v>
      </c>
      <c r="AC571" s="8">
        <v>2.05776251375E-2</v>
      </c>
      <c r="AD571" s="8">
        <v>6.2184614835199999E-2</v>
      </c>
      <c r="AE571" s="8">
        <v>0.128852836346</v>
      </c>
      <c r="AF571" s="8">
        <v>1.09175551855E-2</v>
      </c>
      <c r="AG571" s="8">
        <v>3.3535431217500002E-2</v>
      </c>
      <c r="AH571" s="8">
        <v>0.17220967850800001</v>
      </c>
      <c r="AI571" s="8">
        <v>1.47456302998E-2</v>
      </c>
      <c r="AJ571" s="8">
        <v>9.0484526953899996E-2</v>
      </c>
      <c r="AK571" s="8">
        <v>0.41424201039699998</v>
      </c>
      <c r="AL571" s="8">
        <v>4.32151741938E-6</v>
      </c>
      <c r="AM571" s="8">
        <v>0.32189344628599997</v>
      </c>
      <c r="AN571" s="8">
        <v>1.1823138101899999</v>
      </c>
      <c r="AO571" s="8">
        <v>1.3620212108200001</v>
      </c>
      <c r="AP571" s="8">
        <v>1.1733058227499999</v>
      </c>
      <c r="AS571" s="7">
        <v>484121</v>
      </c>
      <c r="AT571" s="7" t="s">
        <v>612</v>
      </c>
      <c r="AU571" s="8">
        <v>0.21021250600462901</v>
      </c>
      <c r="AV571" s="8">
        <v>4.3042360099835482E-2</v>
      </c>
      <c r="AW571" s="8">
        <v>0.1445704227606984</v>
      </c>
      <c r="AX571" s="8">
        <v>0.30851883389699997</v>
      </c>
      <c r="AY571" s="8">
        <v>5.1634425842596789E-2</v>
      </c>
      <c r="AZ571" s="8">
        <v>0.1384371355745613</v>
      </c>
      <c r="BA571" s="8">
        <v>0.23750560253759681</v>
      </c>
      <c r="BB571" s="8">
        <v>4.7077411591033867E-2</v>
      </c>
      <c r="BC571" s="8">
        <v>0.13259156768181612</v>
      </c>
      <c r="BD571" s="8">
        <v>0.29706248037329042</v>
      </c>
      <c r="BE571" s="8">
        <v>5.730822057035162E-2</v>
      </c>
      <c r="BF571" s="8">
        <v>0.21746425162279681</v>
      </c>
      <c r="BG571" s="8">
        <v>0.4075606876486616</v>
      </c>
      <c r="BH571" s="8">
        <v>5.7572044019020968E-6</v>
      </c>
      <c r="BI571" s="8">
        <v>0.31670161650719364</v>
      </c>
      <c r="BJ571" s="8">
        <v>1.3978252888658058</v>
      </c>
      <c r="BK571" s="8">
        <v>1.4824613630561292</v>
      </c>
      <c r="BL571" s="8">
        <v>1.4010455495529035</v>
      </c>
    </row>
    <row r="572" spans="1:64" x14ac:dyDescent="0.3">
      <c r="A572" s="7">
        <v>484122</v>
      </c>
      <c r="B572" s="7" t="s">
        <v>613</v>
      </c>
      <c r="C572" s="8">
        <f t="shared" si="144"/>
        <v>0.117138356592</v>
      </c>
      <c r="D572" s="8">
        <f t="shared" si="145"/>
        <v>1.1118282343599999E-2</v>
      </c>
      <c r="E572" s="8">
        <f t="shared" si="146"/>
        <v>5.3109366289499998E-2</v>
      </c>
      <c r="F572" s="8">
        <f t="shared" si="147"/>
        <v>0.24706800655300001</v>
      </c>
      <c r="G572" s="8">
        <f t="shared" si="148"/>
        <v>1.8220094458400001E-2</v>
      </c>
      <c r="H572" s="8">
        <f t="shared" si="149"/>
        <v>5.31762938427E-2</v>
      </c>
      <c r="I572" s="8">
        <f t="shared" si="150"/>
        <v>0.128747031963</v>
      </c>
      <c r="J572" s="8">
        <f t="shared" si="151"/>
        <v>1.09112413619E-2</v>
      </c>
      <c r="K572" s="8">
        <f t="shared" si="152"/>
        <v>3.2461452892499999E-2</v>
      </c>
      <c r="L572" s="8">
        <f t="shared" si="153"/>
        <v>0.17280796988</v>
      </c>
      <c r="M572" s="8">
        <f t="shared" si="154"/>
        <v>1.4794709562900001E-2</v>
      </c>
      <c r="N572" s="8">
        <f t="shared" si="155"/>
        <v>8.9374204169499996E-2</v>
      </c>
      <c r="O572" s="8">
        <f t="shared" si="156"/>
        <v>0.41296347564800001</v>
      </c>
      <c r="P572" s="8">
        <f t="shared" si="157"/>
        <v>4.8817957636199997E-6</v>
      </c>
      <c r="Q572" s="8">
        <f t="shared" si="158"/>
        <v>0.32216838772</v>
      </c>
      <c r="R572" s="8">
        <f t="shared" si="159"/>
        <v>1.1813660052299999</v>
      </c>
      <c r="S572" s="8">
        <f t="shared" si="160"/>
        <v>1.3184643948500001</v>
      </c>
      <c r="T572" s="8">
        <f t="shared" si="161"/>
        <v>1.17211972622</v>
      </c>
      <c r="W572" s="7" t="s">
        <v>1875</v>
      </c>
      <c r="X572" s="7" t="s">
        <v>613</v>
      </c>
      <c r="Y572" s="8">
        <v>0.117138356592</v>
      </c>
      <c r="Z572" s="8">
        <v>1.1118282343599999E-2</v>
      </c>
      <c r="AA572" s="8">
        <v>5.3109366289499998E-2</v>
      </c>
      <c r="AB572" s="8">
        <v>0.24706800655300001</v>
      </c>
      <c r="AC572" s="8">
        <v>1.8220094458400001E-2</v>
      </c>
      <c r="AD572" s="8">
        <v>5.31762938427E-2</v>
      </c>
      <c r="AE572" s="8">
        <v>0.128747031963</v>
      </c>
      <c r="AF572" s="8">
        <v>1.09112413619E-2</v>
      </c>
      <c r="AG572" s="8">
        <v>3.2461452892499999E-2</v>
      </c>
      <c r="AH572" s="8">
        <v>0.17280796988</v>
      </c>
      <c r="AI572" s="8">
        <v>1.4794709562900001E-2</v>
      </c>
      <c r="AJ572" s="8">
        <v>8.9374204169499996E-2</v>
      </c>
      <c r="AK572" s="8">
        <v>0.41296347564800001</v>
      </c>
      <c r="AL572" s="8">
        <v>4.8817957636199997E-6</v>
      </c>
      <c r="AM572" s="8">
        <v>0.32216838772</v>
      </c>
      <c r="AN572" s="8">
        <v>1.1813660052299999</v>
      </c>
      <c r="AO572" s="8">
        <v>1.3184643948500001</v>
      </c>
      <c r="AP572" s="8">
        <v>1.17211972622</v>
      </c>
      <c r="AS572" s="7">
        <v>484122</v>
      </c>
      <c r="AT572" s="7" t="s">
        <v>613</v>
      </c>
      <c r="AU572" s="8">
        <v>0.21017377250400002</v>
      </c>
      <c r="AV572" s="8">
        <v>4.3031643102261291E-2</v>
      </c>
      <c r="AW572" s="8">
        <v>0.14400234171675486</v>
      </c>
      <c r="AX572" s="8">
        <v>0.3564609779670968</v>
      </c>
      <c r="AY572" s="8">
        <v>6.1206591717432271E-2</v>
      </c>
      <c r="AZ572" s="8">
        <v>0.16327384560210154</v>
      </c>
      <c r="BA572" s="8">
        <v>0.23718247431172579</v>
      </c>
      <c r="BB572" s="8">
        <v>4.7022605494248387E-2</v>
      </c>
      <c r="BC572" s="8">
        <v>0.13183652565577259</v>
      </c>
      <c r="BD572" s="8">
        <v>0.29793359198237096</v>
      </c>
      <c r="BE572" s="8">
        <v>5.7469968513519362E-2</v>
      </c>
      <c r="BF572" s="8">
        <v>0.21738032108617256</v>
      </c>
      <c r="BG572" s="8">
        <v>0.40630277442787061</v>
      </c>
      <c r="BH572" s="8">
        <v>5.3783298878424203E-6</v>
      </c>
      <c r="BI572" s="8">
        <v>0.31697212340193559</v>
      </c>
      <c r="BJ572" s="8">
        <v>1.3972077573233874</v>
      </c>
      <c r="BK572" s="8">
        <v>1.5648123830282263</v>
      </c>
      <c r="BL572" s="8">
        <v>1.3999125732038704</v>
      </c>
    </row>
    <row r="573" spans="1:64" x14ac:dyDescent="0.3">
      <c r="A573" s="7">
        <v>484210</v>
      </c>
      <c r="B573" s="7" t="s">
        <v>614</v>
      </c>
      <c r="C573" s="8">
        <f t="shared" si="144"/>
        <v>0.117204398037</v>
      </c>
      <c r="D573" s="8">
        <f t="shared" si="145"/>
        <v>1.1121957273200001E-2</v>
      </c>
      <c r="E573" s="8">
        <f t="shared" si="146"/>
        <v>5.2906827474600002E-2</v>
      </c>
      <c r="F573" s="8">
        <f t="shared" si="147"/>
        <v>7.9911040671899997E-2</v>
      </c>
      <c r="G573" s="8">
        <f t="shared" si="148"/>
        <v>5.8982299369599997E-3</v>
      </c>
      <c r="H573" s="8">
        <f t="shared" si="149"/>
        <v>1.71543846978E-2</v>
      </c>
      <c r="I573" s="8">
        <f t="shared" si="150"/>
        <v>0.1283355424</v>
      </c>
      <c r="J573" s="8">
        <f t="shared" si="151"/>
        <v>1.08859087425E-2</v>
      </c>
      <c r="K573" s="8">
        <f t="shared" si="152"/>
        <v>3.2249332356700001E-2</v>
      </c>
      <c r="L573" s="8">
        <f t="shared" si="153"/>
        <v>0.17612347018800001</v>
      </c>
      <c r="M573" s="8">
        <f t="shared" si="154"/>
        <v>1.5060997735600001E-2</v>
      </c>
      <c r="N573" s="8">
        <f t="shared" si="155"/>
        <v>9.0616075892999998E-2</v>
      </c>
      <c r="O573" s="8">
        <f t="shared" si="156"/>
        <v>0.40578633375299999</v>
      </c>
      <c r="P573" s="8">
        <f t="shared" si="157"/>
        <v>1.50827744288E-5</v>
      </c>
      <c r="Q573" s="8">
        <f t="shared" si="158"/>
        <v>0.32302165872600003</v>
      </c>
      <c r="R573" s="8">
        <f t="shared" si="159"/>
        <v>1.18123318279</v>
      </c>
      <c r="S573" s="8">
        <f t="shared" si="160"/>
        <v>1.10296365531</v>
      </c>
      <c r="T573" s="8">
        <f t="shared" si="161"/>
        <v>1.1714707835</v>
      </c>
      <c r="W573" s="7" t="s">
        <v>1876</v>
      </c>
      <c r="X573" s="7" t="s">
        <v>614</v>
      </c>
      <c r="Y573" s="8">
        <v>0.117204398037</v>
      </c>
      <c r="Z573" s="8">
        <v>1.1121957273200001E-2</v>
      </c>
      <c r="AA573" s="8">
        <v>5.2906827474600002E-2</v>
      </c>
      <c r="AB573" s="8">
        <v>7.9911040671899997E-2</v>
      </c>
      <c r="AC573" s="8">
        <v>5.8982299369599997E-3</v>
      </c>
      <c r="AD573" s="8">
        <v>1.71543846978E-2</v>
      </c>
      <c r="AE573" s="8">
        <v>0.1283355424</v>
      </c>
      <c r="AF573" s="8">
        <v>1.08859087425E-2</v>
      </c>
      <c r="AG573" s="8">
        <v>3.2249332356700001E-2</v>
      </c>
      <c r="AH573" s="8">
        <v>0.17612347018800001</v>
      </c>
      <c r="AI573" s="8">
        <v>1.5060997735600001E-2</v>
      </c>
      <c r="AJ573" s="8">
        <v>9.0616075892999998E-2</v>
      </c>
      <c r="AK573" s="8">
        <v>0.40578633375299999</v>
      </c>
      <c r="AL573" s="8">
        <v>1.50827744288E-5</v>
      </c>
      <c r="AM573" s="8">
        <v>0.32302165872600003</v>
      </c>
      <c r="AN573" s="8">
        <v>1.18123318279</v>
      </c>
      <c r="AO573" s="8">
        <v>1.10296365531</v>
      </c>
      <c r="AP573" s="8">
        <v>1.1714707835</v>
      </c>
      <c r="AS573" s="7">
        <v>484210</v>
      </c>
      <c r="AT573" s="7" t="s">
        <v>614</v>
      </c>
      <c r="AU573" s="8">
        <v>0.2005413598120645</v>
      </c>
      <c r="AV573" s="8">
        <v>4.1906709309251611E-2</v>
      </c>
      <c r="AW573" s="8">
        <v>0.1368452745734613</v>
      </c>
      <c r="AX573" s="8">
        <v>0.22481975518326611</v>
      </c>
      <c r="AY573" s="8">
        <v>4.1242963430013421E-2</v>
      </c>
      <c r="AZ573" s="8">
        <v>0.10551541522074905</v>
      </c>
      <c r="BA573" s="8">
        <v>0.22610087217967742</v>
      </c>
      <c r="BB573" s="8">
        <v>4.5722173316046791E-2</v>
      </c>
      <c r="BC573" s="8">
        <v>0.12518563673457744</v>
      </c>
      <c r="BD573" s="8">
        <v>0.289086814655516</v>
      </c>
      <c r="BE573" s="8">
        <v>5.696233142438871E-2</v>
      </c>
      <c r="BF573" s="8">
        <v>0.21006519300825488</v>
      </c>
      <c r="BG573" s="8">
        <v>0.37306162941808035</v>
      </c>
      <c r="BH573" s="8">
        <v>1.0403116580669679E-5</v>
      </c>
      <c r="BI573" s="8">
        <v>0.29697152495777429</v>
      </c>
      <c r="BJ573" s="8">
        <v>1.3792933436948382</v>
      </c>
      <c r="BK573" s="8">
        <v>1.2909329725440328</v>
      </c>
      <c r="BL573" s="8">
        <v>1.3163635209403228</v>
      </c>
    </row>
    <row r="574" spans="1:64" x14ac:dyDescent="0.3">
      <c r="A574" s="7">
        <v>484220</v>
      </c>
      <c r="B574" s="7" t="s">
        <v>615</v>
      </c>
      <c r="C574" s="8">
        <f t="shared" si="144"/>
        <v>0.11714822619699999</v>
      </c>
      <c r="D574" s="8">
        <f t="shared" si="145"/>
        <v>1.11171518336E-2</v>
      </c>
      <c r="E574" s="8">
        <f t="shared" si="146"/>
        <v>5.4034894671999997E-2</v>
      </c>
      <c r="F574" s="8">
        <f t="shared" si="147"/>
        <v>0.22503576726899999</v>
      </c>
      <c r="G574" s="8">
        <f t="shared" si="148"/>
        <v>1.6575876687200002E-2</v>
      </c>
      <c r="H574" s="8">
        <f t="shared" si="149"/>
        <v>5.0036355177299999E-2</v>
      </c>
      <c r="I574" s="8">
        <f t="shared" si="150"/>
        <v>0.12880470586600001</v>
      </c>
      <c r="J574" s="8">
        <f t="shared" si="151"/>
        <v>1.09085899157E-2</v>
      </c>
      <c r="K574" s="8">
        <f t="shared" si="152"/>
        <v>3.3457558497299998E-2</v>
      </c>
      <c r="L574" s="8">
        <f t="shared" si="153"/>
        <v>0.17311696526699999</v>
      </c>
      <c r="M574" s="8">
        <f t="shared" si="154"/>
        <v>1.48162121414E-2</v>
      </c>
      <c r="N574" s="8">
        <f t="shared" si="155"/>
        <v>9.0810745373099994E-2</v>
      </c>
      <c r="O574" s="8">
        <f t="shared" si="156"/>
        <v>0.412324048173</v>
      </c>
      <c r="P574" s="8">
        <f t="shared" si="157"/>
        <v>5.3654492089700002E-6</v>
      </c>
      <c r="Q574" s="8">
        <f t="shared" si="158"/>
        <v>0.32220872082200003</v>
      </c>
      <c r="R574" s="8">
        <f t="shared" si="159"/>
        <v>1.1823002727</v>
      </c>
      <c r="S574" s="8">
        <f t="shared" si="160"/>
        <v>1.2916479991300001</v>
      </c>
      <c r="T574" s="8">
        <f t="shared" si="161"/>
        <v>1.1731708542799999</v>
      </c>
      <c r="W574" s="7" t="s">
        <v>1877</v>
      </c>
      <c r="X574" s="7" t="s">
        <v>615</v>
      </c>
      <c r="Y574" s="8">
        <v>0.11714822619699999</v>
      </c>
      <c r="Z574" s="8">
        <v>1.11171518336E-2</v>
      </c>
      <c r="AA574" s="8">
        <v>5.4034894671999997E-2</v>
      </c>
      <c r="AB574" s="8">
        <v>0.22503576726899999</v>
      </c>
      <c r="AC574" s="8">
        <v>1.6575876687200002E-2</v>
      </c>
      <c r="AD574" s="8">
        <v>5.0036355177299999E-2</v>
      </c>
      <c r="AE574" s="8">
        <v>0.12880470586600001</v>
      </c>
      <c r="AF574" s="8">
        <v>1.09085899157E-2</v>
      </c>
      <c r="AG574" s="8">
        <v>3.3457558497299998E-2</v>
      </c>
      <c r="AH574" s="8">
        <v>0.17311696526699999</v>
      </c>
      <c r="AI574" s="8">
        <v>1.48162121414E-2</v>
      </c>
      <c r="AJ574" s="8">
        <v>9.0810745373099994E-2</v>
      </c>
      <c r="AK574" s="8">
        <v>0.412324048173</v>
      </c>
      <c r="AL574" s="8">
        <v>5.3654492089700002E-6</v>
      </c>
      <c r="AM574" s="8">
        <v>0.32220872082200003</v>
      </c>
      <c r="AN574" s="8">
        <v>1.1823002727</v>
      </c>
      <c r="AO574" s="8">
        <v>1.2916479991300001</v>
      </c>
      <c r="AP574" s="8">
        <v>1.1731708542799999</v>
      </c>
      <c r="AS574" s="7">
        <v>484220</v>
      </c>
      <c r="AT574" s="7" t="s">
        <v>615</v>
      </c>
      <c r="AU574" s="8">
        <v>0.21198261590148387</v>
      </c>
      <c r="AV574" s="8">
        <v>4.3237285589180649E-2</v>
      </c>
      <c r="AW574" s="8">
        <v>0.14662627331854844</v>
      </c>
      <c r="AX574" s="8">
        <v>0.36373626949348392</v>
      </c>
      <c r="AY574" s="8">
        <v>6.1391583480261275E-2</v>
      </c>
      <c r="AZ574" s="8">
        <v>0.16365670843091776</v>
      </c>
      <c r="BA574" s="8">
        <v>0.23916113876891931</v>
      </c>
      <c r="BB574" s="8">
        <v>4.7225379231674199E-2</v>
      </c>
      <c r="BC574" s="8">
        <v>0.13415471108149193</v>
      </c>
      <c r="BD574" s="8">
        <v>0.3009297950830967</v>
      </c>
      <c r="BE574" s="8">
        <v>5.782244702070484E-2</v>
      </c>
      <c r="BF574" s="8">
        <v>0.22163809071713556</v>
      </c>
      <c r="BG574" s="8">
        <v>0.41232404817300045</v>
      </c>
      <c r="BH574" s="8">
        <v>5.1610211630962907E-6</v>
      </c>
      <c r="BI574" s="8">
        <v>0.32220872082199992</v>
      </c>
      <c r="BJ574" s="8">
        <v>1.4018461748093549</v>
      </c>
      <c r="BK574" s="8">
        <v>1.5887845614051614</v>
      </c>
      <c r="BL574" s="8">
        <v>1.4205412290822577</v>
      </c>
    </row>
    <row r="575" spans="1:64" x14ac:dyDescent="0.3">
      <c r="A575" s="7">
        <v>484230</v>
      </c>
      <c r="B575" s="7" t="s">
        <v>616</v>
      </c>
      <c r="C575" s="8">
        <f t="shared" si="144"/>
        <v>0.117154171864</v>
      </c>
      <c r="D575" s="8">
        <f t="shared" si="145"/>
        <v>1.1117755553800001E-2</v>
      </c>
      <c r="E575" s="8">
        <f t="shared" si="146"/>
        <v>5.3250153250600001E-2</v>
      </c>
      <c r="F575" s="8">
        <f t="shared" si="147"/>
        <v>0.11228479313500001</v>
      </c>
      <c r="G575" s="8">
        <f t="shared" si="148"/>
        <v>8.2815561495800001E-3</v>
      </c>
      <c r="H575" s="8">
        <f t="shared" si="149"/>
        <v>2.41046900383E-2</v>
      </c>
      <c r="I575" s="8">
        <f t="shared" si="150"/>
        <v>0.12933201996800001</v>
      </c>
      <c r="J575" s="8">
        <f t="shared" si="151"/>
        <v>1.09616275926E-2</v>
      </c>
      <c r="K575" s="8">
        <f t="shared" si="152"/>
        <v>3.25995477045E-2</v>
      </c>
      <c r="L575" s="8">
        <f t="shared" si="153"/>
        <v>0.17374787903700001</v>
      </c>
      <c r="M575" s="8">
        <f t="shared" si="154"/>
        <v>1.4868701761100001E-2</v>
      </c>
      <c r="N575" s="8">
        <f t="shared" si="155"/>
        <v>9.0104960767599995E-2</v>
      </c>
      <c r="O575" s="8">
        <f t="shared" si="156"/>
        <v>0.41088998040699998</v>
      </c>
      <c r="P575" s="8">
        <f t="shared" si="157"/>
        <v>1.07382933978E-5</v>
      </c>
      <c r="Q575" s="8">
        <f t="shared" si="158"/>
        <v>0.320668331897</v>
      </c>
      <c r="R575" s="8">
        <f t="shared" si="159"/>
        <v>1.18152208067</v>
      </c>
      <c r="S575" s="8">
        <f t="shared" si="160"/>
        <v>1.1446710393199999</v>
      </c>
      <c r="T575" s="8">
        <f t="shared" si="161"/>
        <v>1.1728931952599999</v>
      </c>
      <c r="W575" s="7" t="s">
        <v>1878</v>
      </c>
      <c r="X575" s="7" t="s">
        <v>616</v>
      </c>
      <c r="Y575" s="8">
        <v>0.117154171864</v>
      </c>
      <c r="Z575" s="8">
        <v>1.1117755553800001E-2</v>
      </c>
      <c r="AA575" s="8">
        <v>5.3250153250600001E-2</v>
      </c>
      <c r="AB575" s="8">
        <v>0.11228479313500001</v>
      </c>
      <c r="AC575" s="8">
        <v>8.2815561495800001E-3</v>
      </c>
      <c r="AD575" s="8">
        <v>2.41046900383E-2</v>
      </c>
      <c r="AE575" s="8">
        <v>0.12933201996800001</v>
      </c>
      <c r="AF575" s="8">
        <v>1.09616275926E-2</v>
      </c>
      <c r="AG575" s="8">
        <v>3.25995477045E-2</v>
      </c>
      <c r="AH575" s="8">
        <v>0.17374787903700001</v>
      </c>
      <c r="AI575" s="8">
        <v>1.4868701761100001E-2</v>
      </c>
      <c r="AJ575" s="8">
        <v>9.0104960767599995E-2</v>
      </c>
      <c r="AK575" s="8">
        <v>0.41088998040699998</v>
      </c>
      <c r="AL575" s="8">
        <v>1.07382933978E-5</v>
      </c>
      <c r="AM575" s="8">
        <v>0.320668331897</v>
      </c>
      <c r="AN575" s="8">
        <v>1.18152208067</v>
      </c>
      <c r="AO575" s="8">
        <v>1.1446710393199999</v>
      </c>
      <c r="AP575" s="8">
        <v>1.1728931952599999</v>
      </c>
      <c r="AS575" s="7">
        <v>484230</v>
      </c>
      <c r="AT575" s="7" t="s">
        <v>616</v>
      </c>
      <c r="AU575" s="8">
        <v>0.20272202804988709</v>
      </c>
      <c r="AV575" s="8">
        <v>4.2169758131100007E-2</v>
      </c>
      <c r="AW575" s="8">
        <v>0.13903947745440809</v>
      </c>
      <c r="AX575" s="8">
        <v>0.32726535595847911</v>
      </c>
      <c r="AY575" s="8">
        <v>5.9842205839285803E-2</v>
      </c>
      <c r="AZ575" s="8">
        <v>0.15576886586124869</v>
      </c>
      <c r="BA575" s="8">
        <v>0.23036431588698392</v>
      </c>
      <c r="BB575" s="8">
        <v>4.634847173076774E-2</v>
      </c>
      <c r="BC575" s="8">
        <v>0.12795582779063222</v>
      </c>
      <c r="BD575" s="8">
        <v>0.28856461798941935</v>
      </c>
      <c r="BE575" s="8">
        <v>5.6605728803740304E-2</v>
      </c>
      <c r="BF575" s="8">
        <v>0.2107302355441274</v>
      </c>
      <c r="BG575" s="8">
        <v>0.38438094941299955</v>
      </c>
      <c r="BH575" s="8">
        <v>6.0263423044867733E-6</v>
      </c>
      <c r="BI575" s="8">
        <v>0.29998005241977421</v>
      </c>
      <c r="BJ575" s="8">
        <v>1.3839312636356453</v>
      </c>
      <c r="BK575" s="8">
        <v>1.4783602986264515</v>
      </c>
      <c r="BL575" s="8">
        <v>1.3401524863759675</v>
      </c>
    </row>
    <row r="576" spans="1:64" x14ac:dyDescent="0.3">
      <c r="A576" s="7">
        <v>485111</v>
      </c>
      <c r="B576" s="7" t="s">
        <v>617</v>
      </c>
      <c r="C576" s="8">
        <f t="shared" si="144"/>
        <v>1.6500723872596774E-2</v>
      </c>
      <c r="D576" s="8">
        <f t="shared" si="145"/>
        <v>4.2461728458596769E-3</v>
      </c>
      <c r="E576" s="8">
        <f t="shared" si="146"/>
        <v>2.0129009724887095E-2</v>
      </c>
      <c r="F576" s="8">
        <f t="shared" si="147"/>
        <v>7.1626672467806447E-3</v>
      </c>
      <c r="G576" s="8">
        <f t="shared" si="148"/>
        <v>1.898221633658226E-3</v>
      </c>
      <c r="H576" s="8">
        <f t="shared" si="149"/>
        <v>9.0015196132499989E-3</v>
      </c>
      <c r="I576" s="8">
        <f t="shared" si="150"/>
        <v>9.8272258317935492E-3</v>
      </c>
      <c r="J576" s="8">
        <f t="shared" si="151"/>
        <v>2.559380857007903E-3</v>
      </c>
      <c r="K576" s="8">
        <f t="shared" si="152"/>
        <v>1.1778316245030644E-2</v>
      </c>
      <c r="L576" s="8">
        <f t="shared" si="153"/>
        <v>2.1140127196177416E-2</v>
      </c>
      <c r="M576" s="8">
        <f t="shared" si="154"/>
        <v>4.7167861884225802E-3</v>
      </c>
      <c r="N576" s="8">
        <f t="shared" si="155"/>
        <v>2.4082455826838708E-2</v>
      </c>
      <c r="O576" s="8">
        <f t="shared" si="156"/>
        <v>4.7503362552387095E-2</v>
      </c>
      <c r="P576" s="8">
        <f t="shared" si="157"/>
        <v>1.5010190383832258E-6</v>
      </c>
      <c r="Q576" s="8">
        <f t="shared" si="158"/>
        <v>5.5490964009290315E-2</v>
      </c>
      <c r="R576" s="8">
        <f t="shared" si="159"/>
        <v>1</v>
      </c>
      <c r="S576" s="8">
        <f t="shared" si="160"/>
        <v>0.11483660204209677</v>
      </c>
      <c r="T576" s="8">
        <f t="shared" si="161"/>
        <v>0.12093911648225805</v>
      </c>
      <c r="W576" s="7" t="s">
        <v>1879</v>
      </c>
      <c r="X576" s="7" t="s">
        <v>617</v>
      </c>
      <c r="Y576" s="8">
        <v>0</v>
      </c>
      <c r="Z576" s="8">
        <v>0</v>
      </c>
      <c r="AA576" s="8">
        <v>0</v>
      </c>
      <c r="AB576" s="8">
        <v>0</v>
      </c>
      <c r="AC576" s="8">
        <v>0</v>
      </c>
      <c r="AD576" s="8">
        <v>0</v>
      </c>
      <c r="AE576" s="8">
        <v>0</v>
      </c>
      <c r="AF576" s="8">
        <v>0</v>
      </c>
      <c r="AG576" s="8">
        <v>0</v>
      </c>
      <c r="AH576" s="8">
        <v>0</v>
      </c>
      <c r="AI576" s="8">
        <v>0</v>
      </c>
      <c r="AJ576" s="8">
        <v>0</v>
      </c>
      <c r="AK576" s="8">
        <v>0</v>
      </c>
      <c r="AL576" s="8">
        <v>0</v>
      </c>
      <c r="AM576" s="8">
        <v>0</v>
      </c>
      <c r="AN576" s="8">
        <v>1</v>
      </c>
      <c r="AO576" s="8">
        <v>0</v>
      </c>
      <c r="AP576" s="8">
        <v>0</v>
      </c>
      <c r="AS576" s="7">
        <v>485111</v>
      </c>
      <c r="AT576" s="7" t="s">
        <v>617</v>
      </c>
      <c r="AU576" s="8">
        <v>1.6500723872596774E-2</v>
      </c>
      <c r="AV576" s="8">
        <v>4.2461728458596769E-3</v>
      </c>
      <c r="AW576" s="8">
        <v>2.0129009724887095E-2</v>
      </c>
      <c r="AX576" s="8">
        <v>7.1626672467806447E-3</v>
      </c>
      <c r="AY576" s="8">
        <v>1.898221633658226E-3</v>
      </c>
      <c r="AZ576" s="8">
        <v>9.0015196132499989E-3</v>
      </c>
      <c r="BA576" s="8">
        <v>9.8272258317935492E-3</v>
      </c>
      <c r="BB576" s="8">
        <v>2.559380857007903E-3</v>
      </c>
      <c r="BC576" s="8">
        <v>1.1778316245030644E-2</v>
      </c>
      <c r="BD576" s="8">
        <v>2.1140127196177416E-2</v>
      </c>
      <c r="BE576" s="8">
        <v>4.7167861884225802E-3</v>
      </c>
      <c r="BF576" s="8">
        <v>2.4082455826838708E-2</v>
      </c>
      <c r="BG576" s="8">
        <v>4.7503362552387095E-2</v>
      </c>
      <c r="BH576" s="8">
        <v>1.5010190383832258E-6</v>
      </c>
      <c r="BI576" s="8">
        <v>5.5490964009290315E-2</v>
      </c>
      <c r="BJ576" s="8">
        <v>1.0408759064433872</v>
      </c>
      <c r="BK576" s="8">
        <v>0.11483660204209677</v>
      </c>
      <c r="BL576" s="8">
        <v>0.12093911648225805</v>
      </c>
    </row>
    <row r="577" spans="1:64" x14ac:dyDescent="0.3">
      <c r="A577" s="7">
        <v>485112</v>
      </c>
      <c r="B577" s="7" t="s">
        <v>618</v>
      </c>
      <c r="C577" s="8">
        <f t="shared" si="144"/>
        <v>1.1088419878758065E-2</v>
      </c>
      <c r="D577" s="8">
        <f t="shared" si="145"/>
        <v>2.9740818624032252E-3</v>
      </c>
      <c r="E577" s="8">
        <f t="shared" si="146"/>
        <v>1.7919062193806453E-2</v>
      </c>
      <c r="F577" s="8">
        <f t="shared" si="147"/>
        <v>7.0531787959129027E-3</v>
      </c>
      <c r="G577" s="8">
        <f t="shared" si="148"/>
        <v>1.8441599188596775E-3</v>
      </c>
      <c r="H577" s="8">
        <f t="shared" si="149"/>
        <v>1.0908352881833871E-2</v>
      </c>
      <c r="I577" s="8">
        <f t="shared" si="150"/>
        <v>6.3847716482758063E-3</v>
      </c>
      <c r="J577" s="8">
        <f t="shared" si="151"/>
        <v>1.7682652814096772E-3</v>
      </c>
      <c r="K577" s="8">
        <f t="shared" si="152"/>
        <v>1.0619757842509677E-2</v>
      </c>
      <c r="L577" s="8">
        <f t="shared" si="153"/>
        <v>3.4558855795209682E-2</v>
      </c>
      <c r="M577" s="8">
        <f t="shared" si="154"/>
        <v>7.9102150514532253E-3</v>
      </c>
      <c r="N577" s="8">
        <f t="shared" si="155"/>
        <v>5.2319643985048382E-2</v>
      </c>
      <c r="O577" s="8">
        <f t="shared" si="156"/>
        <v>1.2936527823741936E-2</v>
      </c>
      <c r="P577" s="8">
        <f t="shared" si="157"/>
        <v>6.353747873008065E-7</v>
      </c>
      <c r="Q577" s="8">
        <f t="shared" si="158"/>
        <v>3.7092920142000003E-2</v>
      </c>
      <c r="R577" s="8">
        <f t="shared" si="159"/>
        <v>1</v>
      </c>
      <c r="S577" s="8">
        <f t="shared" si="160"/>
        <v>8.4321820628870975E-2</v>
      </c>
      <c r="T577" s="8">
        <f t="shared" si="161"/>
        <v>8.3288923804354834E-2</v>
      </c>
      <c r="W577" s="7" t="s">
        <v>1880</v>
      </c>
      <c r="X577" s="7" t="s">
        <v>618</v>
      </c>
      <c r="Y577" s="8">
        <v>0</v>
      </c>
      <c r="Z577" s="8">
        <v>0</v>
      </c>
      <c r="AA577" s="8">
        <v>0</v>
      </c>
      <c r="AB577" s="8">
        <v>0</v>
      </c>
      <c r="AC577" s="8">
        <v>0</v>
      </c>
      <c r="AD577" s="8">
        <v>0</v>
      </c>
      <c r="AE577" s="8">
        <v>0</v>
      </c>
      <c r="AF577" s="8">
        <v>0</v>
      </c>
      <c r="AG577" s="8">
        <v>0</v>
      </c>
      <c r="AH577" s="8">
        <v>0</v>
      </c>
      <c r="AI577" s="8">
        <v>0</v>
      </c>
      <c r="AJ577" s="8">
        <v>0</v>
      </c>
      <c r="AK577" s="8">
        <v>0</v>
      </c>
      <c r="AL577" s="8">
        <v>0</v>
      </c>
      <c r="AM577" s="8">
        <v>0</v>
      </c>
      <c r="AN577" s="8">
        <v>1</v>
      </c>
      <c r="AO577" s="8">
        <v>0</v>
      </c>
      <c r="AP577" s="8">
        <v>0</v>
      </c>
      <c r="AS577" s="7">
        <v>485112</v>
      </c>
      <c r="AT577" s="7" t="s">
        <v>618</v>
      </c>
      <c r="AU577" s="8">
        <v>1.1088419878758065E-2</v>
      </c>
      <c r="AV577" s="8">
        <v>2.9740818624032252E-3</v>
      </c>
      <c r="AW577" s="8">
        <v>1.7919062193806453E-2</v>
      </c>
      <c r="AX577" s="8">
        <v>7.0531787959129027E-3</v>
      </c>
      <c r="AY577" s="8">
        <v>1.8441599188596775E-3</v>
      </c>
      <c r="AZ577" s="8">
        <v>1.0908352881833871E-2</v>
      </c>
      <c r="BA577" s="8">
        <v>6.3847716482758063E-3</v>
      </c>
      <c r="BB577" s="8">
        <v>1.7682652814096772E-3</v>
      </c>
      <c r="BC577" s="8">
        <v>1.0619757842509677E-2</v>
      </c>
      <c r="BD577" s="8">
        <v>3.4558855795209682E-2</v>
      </c>
      <c r="BE577" s="8">
        <v>7.9102150514532253E-3</v>
      </c>
      <c r="BF577" s="8">
        <v>5.2319643985048382E-2</v>
      </c>
      <c r="BG577" s="8">
        <v>1.2936527823741936E-2</v>
      </c>
      <c r="BH577" s="8">
        <v>6.353747873008065E-7</v>
      </c>
      <c r="BI577" s="8">
        <v>3.7092920142000003E-2</v>
      </c>
      <c r="BJ577" s="8">
        <v>1.0319815639350001</v>
      </c>
      <c r="BK577" s="8">
        <v>8.4321820628870975E-2</v>
      </c>
      <c r="BL577" s="8">
        <v>8.3288923804354834E-2</v>
      </c>
    </row>
    <row r="578" spans="1:64" x14ac:dyDescent="0.3">
      <c r="A578" s="7">
        <v>485113</v>
      </c>
      <c r="B578" s="7" t="s">
        <v>619</v>
      </c>
      <c r="C578" s="8">
        <f t="shared" si="144"/>
        <v>6.4702929807190321E-2</v>
      </c>
      <c r="D578" s="8">
        <f t="shared" si="145"/>
        <v>1.7325331429346776E-2</v>
      </c>
      <c r="E578" s="8">
        <f t="shared" si="146"/>
        <v>0.10223753515222579</v>
      </c>
      <c r="F578" s="8">
        <f t="shared" si="147"/>
        <v>4.1626026319837105E-2</v>
      </c>
      <c r="G578" s="8">
        <f t="shared" si="148"/>
        <v>1.0740839814588062E-2</v>
      </c>
      <c r="H578" s="8">
        <f t="shared" si="149"/>
        <v>6.5559159029045161E-2</v>
      </c>
      <c r="I578" s="8">
        <f t="shared" si="150"/>
        <v>3.8586411705567737E-2</v>
      </c>
      <c r="J578" s="8">
        <f t="shared" si="151"/>
        <v>1.0350375965818387E-2</v>
      </c>
      <c r="K578" s="8">
        <f t="shared" si="152"/>
        <v>6.0955181474025816E-2</v>
      </c>
      <c r="L578" s="8">
        <f t="shared" si="153"/>
        <v>6.4748751081319333E-2</v>
      </c>
      <c r="M578" s="8">
        <f t="shared" si="154"/>
        <v>1.492562982721613E-2</v>
      </c>
      <c r="N578" s="8">
        <f t="shared" si="155"/>
        <v>9.7275427629774175E-2</v>
      </c>
      <c r="O578" s="8">
        <f t="shared" si="156"/>
        <v>0.23997674031716129</v>
      </c>
      <c r="P578" s="8">
        <f t="shared" si="157"/>
        <v>3.6983369829343552E-6</v>
      </c>
      <c r="Q578" s="8">
        <f t="shared" si="158"/>
        <v>0.22226737320348375</v>
      </c>
      <c r="R578" s="8">
        <f t="shared" si="159"/>
        <v>1</v>
      </c>
      <c r="S578" s="8">
        <f t="shared" si="160"/>
        <v>0.50502279935709693</v>
      </c>
      <c r="T578" s="8">
        <f t="shared" si="161"/>
        <v>0.4969887433390322</v>
      </c>
      <c r="W578" s="7" t="s">
        <v>1881</v>
      </c>
      <c r="X578" s="7" t="s">
        <v>619</v>
      </c>
      <c r="Y578" s="8">
        <v>0</v>
      </c>
      <c r="Z578" s="8">
        <v>0</v>
      </c>
      <c r="AA578" s="8">
        <v>0</v>
      </c>
      <c r="AB578" s="8">
        <v>0</v>
      </c>
      <c r="AC578" s="8">
        <v>0</v>
      </c>
      <c r="AD578" s="8">
        <v>0</v>
      </c>
      <c r="AE578" s="8">
        <v>0</v>
      </c>
      <c r="AF578" s="8">
        <v>0</v>
      </c>
      <c r="AG578" s="8">
        <v>0</v>
      </c>
      <c r="AH578" s="8">
        <v>0</v>
      </c>
      <c r="AI578" s="8">
        <v>0</v>
      </c>
      <c r="AJ578" s="8">
        <v>0</v>
      </c>
      <c r="AK578" s="8">
        <v>0</v>
      </c>
      <c r="AL578" s="8">
        <v>0</v>
      </c>
      <c r="AM578" s="8">
        <v>0</v>
      </c>
      <c r="AN578" s="8">
        <v>1</v>
      </c>
      <c r="AO578" s="8">
        <v>0</v>
      </c>
      <c r="AP578" s="8">
        <v>0</v>
      </c>
      <c r="AS578" s="7">
        <v>485113</v>
      </c>
      <c r="AT578" s="7" t="s">
        <v>619</v>
      </c>
      <c r="AU578" s="8">
        <v>6.4702929807190321E-2</v>
      </c>
      <c r="AV578" s="8">
        <v>1.7325331429346776E-2</v>
      </c>
      <c r="AW578" s="8">
        <v>0.10223753515222579</v>
      </c>
      <c r="AX578" s="8">
        <v>4.1626026319837105E-2</v>
      </c>
      <c r="AY578" s="8">
        <v>1.0740839814588062E-2</v>
      </c>
      <c r="AZ578" s="8">
        <v>6.5559159029045161E-2</v>
      </c>
      <c r="BA578" s="8">
        <v>3.8586411705567737E-2</v>
      </c>
      <c r="BB578" s="8">
        <v>1.0350375965818387E-2</v>
      </c>
      <c r="BC578" s="8">
        <v>6.0955181474025816E-2</v>
      </c>
      <c r="BD578" s="8">
        <v>6.4748751081319333E-2</v>
      </c>
      <c r="BE578" s="8">
        <v>1.492562982721613E-2</v>
      </c>
      <c r="BF578" s="8">
        <v>9.7275427629774175E-2</v>
      </c>
      <c r="BG578" s="8">
        <v>0.23997674031716129</v>
      </c>
      <c r="BH578" s="8">
        <v>3.6983369829343552E-6</v>
      </c>
      <c r="BI578" s="8">
        <v>0.22226737320348375</v>
      </c>
      <c r="BJ578" s="8">
        <v>1.1842657963883871</v>
      </c>
      <c r="BK578" s="8">
        <v>0.50502279935709693</v>
      </c>
      <c r="BL578" s="8">
        <v>0.4969887433390322</v>
      </c>
    </row>
    <row r="579" spans="1:64" x14ac:dyDescent="0.3">
      <c r="A579" s="7">
        <v>485119</v>
      </c>
      <c r="B579" s="7" t="s">
        <v>620</v>
      </c>
      <c r="C579" s="8">
        <f t="shared" ref="C579:C642" si="162">IF(Y579=0,VLOOKUP(A579,$AS$2:$BL$948,3,FALSE),Y579)</f>
        <v>0</v>
      </c>
      <c r="D579" s="8">
        <f t="shared" ref="D579:D642" si="163">IF(Z579=0,VLOOKUP(A579,$AS$2:$BL$948,4,FALSE),Z579)</f>
        <v>0</v>
      </c>
      <c r="E579" s="8">
        <f t="shared" ref="E579:E642" si="164">IF(AA579=0,VLOOKUP(A579,$AS$2:$BL$948,5,FALSE),AA579)</f>
        <v>0</v>
      </c>
      <c r="F579" s="8">
        <f t="shared" ref="F579:F642" si="165">IF(AB579=0,VLOOKUP($A579,$AS$2:$BL$948,6,FALSE),AB579)</f>
        <v>0</v>
      </c>
      <c r="G579" s="8">
        <f t="shared" ref="G579:G642" si="166">IF(AC579=0,VLOOKUP($A579,$AS$2:$BL$948,7,FALSE),AC579)</f>
        <v>0</v>
      </c>
      <c r="H579" s="8">
        <f t="shared" ref="H579:H642" si="167">IF(AD579=0,VLOOKUP($A579,$AS$2:$BL$948,8,FALSE),AD579)</f>
        <v>0</v>
      </c>
      <c r="I579" s="8">
        <f t="shared" ref="I579:I642" si="168">IF(AE579=0,VLOOKUP($A579,$AS$2:$BL$948,9,FALSE),AE579)</f>
        <v>0</v>
      </c>
      <c r="J579" s="8">
        <f t="shared" ref="J579:J642" si="169">IF(AF579=0,VLOOKUP($A579,$AS$2:$BL$948,10,FALSE),AF579)</f>
        <v>0</v>
      </c>
      <c r="K579" s="8">
        <f t="shared" ref="K579:K642" si="170">IF(AG579=0,VLOOKUP($A579,$AS$2:$BL$948,11,FALSE),AG579)</f>
        <v>0</v>
      </c>
      <c r="L579" s="8">
        <f t="shared" ref="L579:L642" si="171">IF(AH579=0,VLOOKUP($A579,$AS$2:$BL$948,12,FALSE),AH579)</f>
        <v>0</v>
      </c>
      <c r="M579" s="8">
        <f t="shared" ref="M579:M642" si="172">IF(AI579=0,VLOOKUP($A579,$AS$2:$BL$948,13,FALSE),AI579)</f>
        <v>0</v>
      </c>
      <c r="N579" s="8">
        <f t="shared" ref="N579:N642" si="173">IF(AJ579=0,VLOOKUP($A579,$AS$2:$BL$948,14,FALSE),AJ579)</f>
        <v>0</v>
      </c>
      <c r="O579" s="8">
        <f t="shared" ref="O579:O642" si="174">IF(AK579=0,VLOOKUP($A579,$AS$2:$BL$948,15,FALSE),AK579)</f>
        <v>0</v>
      </c>
      <c r="P579" s="8">
        <f t="shared" ref="P579:P642" si="175">IF(AL579=0,VLOOKUP($A579,$AS$2:$BL$948,16,FALSE),AL579)</f>
        <v>0</v>
      </c>
      <c r="Q579" s="8">
        <f t="shared" ref="Q579:Q642" si="176">IF(AM579=0,VLOOKUP($A579,$AS$2:$BL$948,17,FALSE),AM579)</f>
        <v>0</v>
      </c>
      <c r="R579" s="8">
        <f t="shared" ref="R579:R642" si="177">IF(AN579=0,VLOOKUP($A579,$AS$2:$BL$948,18,FALSE),AN579)</f>
        <v>1</v>
      </c>
      <c r="S579" s="8">
        <f t="shared" ref="S579:S642" si="178">IF(AO579=0,VLOOKUP($A579,$AS$2:$BL$948,19,FALSE),AO579)</f>
        <v>0</v>
      </c>
      <c r="T579" s="8">
        <f t="shared" ref="T579:T642" si="179">IF(AP579=0,VLOOKUP($A579,$AS$2:$BL$948,20,FALSE),AP579)</f>
        <v>0</v>
      </c>
      <c r="W579" s="7" t="s">
        <v>1882</v>
      </c>
      <c r="X579" s="7" t="s">
        <v>620</v>
      </c>
      <c r="Y579" s="8">
        <v>0</v>
      </c>
      <c r="Z579" s="8">
        <v>0</v>
      </c>
      <c r="AA579" s="8">
        <v>0</v>
      </c>
      <c r="AB579" s="8">
        <v>0</v>
      </c>
      <c r="AC579" s="8">
        <v>0</v>
      </c>
      <c r="AD579" s="8">
        <v>0</v>
      </c>
      <c r="AE579" s="8">
        <v>0</v>
      </c>
      <c r="AF579" s="8">
        <v>0</v>
      </c>
      <c r="AG579" s="8">
        <v>0</v>
      </c>
      <c r="AH579" s="8">
        <v>0</v>
      </c>
      <c r="AI579" s="8">
        <v>0</v>
      </c>
      <c r="AJ579" s="8">
        <v>0</v>
      </c>
      <c r="AK579" s="8">
        <v>0</v>
      </c>
      <c r="AL579" s="8">
        <v>0</v>
      </c>
      <c r="AM579" s="8">
        <v>0</v>
      </c>
      <c r="AN579" s="8">
        <v>1</v>
      </c>
      <c r="AO579" s="8">
        <v>0</v>
      </c>
      <c r="AP579" s="8">
        <v>0</v>
      </c>
      <c r="AS579" s="7">
        <v>485119</v>
      </c>
      <c r="AT579" s="7" t="s">
        <v>620</v>
      </c>
      <c r="AU579" s="8">
        <v>0</v>
      </c>
      <c r="AV579" s="8">
        <v>0</v>
      </c>
      <c r="AW579" s="8">
        <v>0</v>
      </c>
      <c r="AX579" s="8">
        <v>0</v>
      </c>
      <c r="AY579" s="8">
        <v>0</v>
      </c>
      <c r="AZ579" s="8">
        <v>0</v>
      </c>
      <c r="BA579" s="8">
        <v>0</v>
      </c>
      <c r="BB579" s="8">
        <v>0</v>
      </c>
      <c r="BC579" s="8">
        <v>0</v>
      </c>
      <c r="BD579" s="8">
        <v>0</v>
      </c>
      <c r="BE579" s="8">
        <v>0</v>
      </c>
      <c r="BF579" s="8">
        <v>0</v>
      </c>
      <c r="BG579" s="8">
        <v>0</v>
      </c>
      <c r="BH579" s="8">
        <v>0</v>
      </c>
      <c r="BI579" s="8">
        <v>0</v>
      </c>
      <c r="BJ579" s="8">
        <v>1</v>
      </c>
      <c r="BK579" s="8">
        <v>0</v>
      </c>
      <c r="BL579" s="8">
        <v>0</v>
      </c>
    </row>
    <row r="580" spans="1:64" x14ac:dyDescent="0.3">
      <c r="A580" s="7">
        <v>485210</v>
      </c>
      <c r="B580" s="7" t="s">
        <v>621</v>
      </c>
      <c r="C580" s="8">
        <f t="shared" si="162"/>
        <v>5.0210564463796771E-2</v>
      </c>
      <c r="D580" s="8">
        <f t="shared" si="163"/>
        <v>1.4548141839337097E-2</v>
      </c>
      <c r="E580" s="8">
        <f t="shared" si="164"/>
        <v>7.907632221262903E-2</v>
      </c>
      <c r="F580" s="8">
        <f t="shared" si="165"/>
        <v>2.6934409178940324E-2</v>
      </c>
      <c r="G580" s="8">
        <f t="shared" si="166"/>
        <v>7.7011170461995159E-3</v>
      </c>
      <c r="H580" s="8">
        <f t="shared" si="167"/>
        <v>4.4132325196453222E-2</v>
      </c>
      <c r="I580" s="8">
        <f t="shared" si="168"/>
        <v>3.0091387282672574E-2</v>
      </c>
      <c r="J580" s="8">
        <f t="shared" si="169"/>
        <v>8.8348027287853213E-3</v>
      </c>
      <c r="K580" s="8">
        <f t="shared" si="170"/>
        <v>4.7268526796069361E-2</v>
      </c>
      <c r="L580" s="8">
        <f t="shared" si="171"/>
        <v>5.360302828857258E-2</v>
      </c>
      <c r="M580" s="8">
        <f t="shared" si="172"/>
        <v>1.3481948479929036E-2</v>
      </c>
      <c r="N580" s="8">
        <f t="shared" si="173"/>
        <v>8.0323794164838702E-2</v>
      </c>
      <c r="O580" s="8">
        <f t="shared" si="174"/>
        <v>0.15947601644991938</v>
      </c>
      <c r="P580" s="8">
        <f t="shared" si="175"/>
        <v>3.2323725094864522E-6</v>
      </c>
      <c r="Q580" s="8">
        <f t="shared" si="176"/>
        <v>0.1566979346639516</v>
      </c>
      <c r="R580" s="8">
        <f t="shared" si="177"/>
        <v>1</v>
      </c>
      <c r="S580" s="8">
        <f t="shared" si="178"/>
        <v>0.35296139980870966</v>
      </c>
      <c r="T580" s="8">
        <f t="shared" si="179"/>
        <v>0.3603882651948388</v>
      </c>
      <c r="W580" s="7" t="s">
        <v>1883</v>
      </c>
      <c r="X580" s="7" t="s">
        <v>621</v>
      </c>
      <c r="Y580" s="8">
        <v>0</v>
      </c>
      <c r="Z580" s="8">
        <v>0</v>
      </c>
      <c r="AA580" s="8">
        <v>0</v>
      </c>
      <c r="AB580" s="8">
        <v>0</v>
      </c>
      <c r="AC580" s="8">
        <v>0</v>
      </c>
      <c r="AD580" s="8">
        <v>0</v>
      </c>
      <c r="AE580" s="8">
        <v>0</v>
      </c>
      <c r="AF580" s="8">
        <v>0</v>
      </c>
      <c r="AG580" s="8">
        <v>0</v>
      </c>
      <c r="AH580" s="8">
        <v>0</v>
      </c>
      <c r="AI580" s="8">
        <v>0</v>
      </c>
      <c r="AJ580" s="8">
        <v>0</v>
      </c>
      <c r="AK580" s="8">
        <v>0</v>
      </c>
      <c r="AL580" s="8">
        <v>0</v>
      </c>
      <c r="AM580" s="8">
        <v>0</v>
      </c>
      <c r="AN580" s="8">
        <v>1</v>
      </c>
      <c r="AO580" s="8">
        <v>0</v>
      </c>
      <c r="AP580" s="8">
        <v>0</v>
      </c>
      <c r="AS580" s="7">
        <v>485210</v>
      </c>
      <c r="AT580" s="7" t="s">
        <v>621</v>
      </c>
      <c r="AU580" s="8">
        <v>5.0210564463796771E-2</v>
      </c>
      <c r="AV580" s="8">
        <v>1.4548141839337097E-2</v>
      </c>
      <c r="AW580" s="8">
        <v>7.907632221262903E-2</v>
      </c>
      <c r="AX580" s="8">
        <v>2.6934409178940324E-2</v>
      </c>
      <c r="AY580" s="8">
        <v>7.7011170461995159E-3</v>
      </c>
      <c r="AZ580" s="8">
        <v>4.4132325196453222E-2</v>
      </c>
      <c r="BA580" s="8">
        <v>3.0091387282672574E-2</v>
      </c>
      <c r="BB580" s="8">
        <v>8.8348027287853213E-3</v>
      </c>
      <c r="BC580" s="8">
        <v>4.7268526796069361E-2</v>
      </c>
      <c r="BD580" s="8">
        <v>5.360302828857258E-2</v>
      </c>
      <c r="BE580" s="8">
        <v>1.3481948479929036E-2</v>
      </c>
      <c r="BF580" s="8">
        <v>8.0323794164838702E-2</v>
      </c>
      <c r="BG580" s="8">
        <v>0.15947601644991938</v>
      </c>
      <c r="BH580" s="8">
        <v>3.2323725094864522E-6</v>
      </c>
      <c r="BI580" s="8">
        <v>0.1566979346639516</v>
      </c>
      <c r="BJ580" s="8">
        <v>1.1438350285154839</v>
      </c>
      <c r="BK580" s="8">
        <v>0.35296139980870966</v>
      </c>
      <c r="BL580" s="8">
        <v>0.3603882651948388</v>
      </c>
    </row>
    <row r="581" spans="1:64" x14ac:dyDescent="0.3">
      <c r="A581" s="7">
        <v>485310</v>
      </c>
      <c r="B581" s="7" t="s">
        <v>622</v>
      </c>
      <c r="C581" s="8">
        <f t="shared" si="162"/>
        <v>8.7061692215799999E-2</v>
      </c>
      <c r="D581" s="8">
        <f t="shared" si="163"/>
        <v>1.7093025685700002E-2</v>
      </c>
      <c r="E581" s="8">
        <f t="shared" si="164"/>
        <v>6.8831083151700001E-2</v>
      </c>
      <c r="F581" s="8">
        <f t="shared" si="165"/>
        <v>3.3466271286799999E-2</v>
      </c>
      <c r="G581" s="8">
        <f t="shared" si="166"/>
        <v>4.6945991520699996E-3</v>
      </c>
      <c r="H581" s="8">
        <f t="shared" si="167"/>
        <v>2.3211028748899999E-2</v>
      </c>
      <c r="I581" s="8">
        <f t="shared" si="168"/>
        <v>4.8190127298399998E-2</v>
      </c>
      <c r="J581" s="8">
        <f t="shared" si="169"/>
        <v>8.4836553995200001E-3</v>
      </c>
      <c r="K581" s="8">
        <f t="shared" si="170"/>
        <v>3.2893674038800003E-2</v>
      </c>
      <c r="L581" s="8">
        <f t="shared" si="171"/>
        <v>8.3594505036399994E-2</v>
      </c>
      <c r="M581" s="8">
        <f t="shared" si="172"/>
        <v>1.25042989882E-2</v>
      </c>
      <c r="N581" s="8">
        <f t="shared" si="173"/>
        <v>6.6949110233600007E-2</v>
      </c>
      <c r="O581" s="8">
        <f t="shared" si="174"/>
        <v>0.64689071631200001</v>
      </c>
      <c r="P581" s="8">
        <f t="shared" si="175"/>
        <v>2.08162643274E-5</v>
      </c>
      <c r="Q581" s="8">
        <f t="shared" si="176"/>
        <v>0.57675971567999995</v>
      </c>
      <c r="R581" s="8">
        <f t="shared" si="177"/>
        <v>1.1729858010500001</v>
      </c>
      <c r="S581" s="8">
        <f t="shared" si="178"/>
        <v>1.0613718991900001</v>
      </c>
      <c r="T581" s="8">
        <f t="shared" si="179"/>
        <v>1.08956745674</v>
      </c>
      <c r="W581" s="7" t="s">
        <v>1884</v>
      </c>
      <c r="X581" s="7" t="s">
        <v>622</v>
      </c>
      <c r="Y581" s="8">
        <v>8.7061692215799999E-2</v>
      </c>
      <c r="Z581" s="8">
        <v>1.7093025685700002E-2</v>
      </c>
      <c r="AA581" s="8">
        <v>6.8831083151700001E-2</v>
      </c>
      <c r="AB581" s="8">
        <v>3.3466271286799999E-2</v>
      </c>
      <c r="AC581" s="8">
        <v>4.6945991520699996E-3</v>
      </c>
      <c r="AD581" s="8">
        <v>2.3211028748899999E-2</v>
      </c>
      <c r="AE581" s="8">
        <v>4.8190127298399998E-2</v>
      </c>
      <c r="AF581" s="8">
        <v>8.4836553995200001E-3</v>
      </c>
      <c r="AG581" s="8">
        <v>3.2893674038800003E-2</v>
      </c>
      <c r="AH581" s="8">
        <v>8.3594505036399994E-2</v>
      </c>
      <c r="AI581" s="8">
        <v>1.25042989882E-2</v>
      </c>
      <c r="AJ581" s="8">
        <v>6.6949110233600007E-2</v>
      </c>
      <c r="AK581" s="8">
        <v>0.64689071631200001</v>
      </c>
      <c r="AL581" s="8">
        <v>2.08162643274E-5</v>
      </c>
      <c r="AM581" s="8">
        <v>0.57675971567999995</v>
      </c>
      <c r="AN581" s="8">
        <v>1.1729858010500001</v>
      </c>
      <c r="AO581" s="8">
        <v>1.0613718991900001</v>
      </c>
      <c r="AP581" s="8">
        <v>1.08956745674</v>
      </c>
      <c r="AS581" s="7">
        <v>485310</v>
      </c>
      <c r="AT581" s="7" t="s">
        <v>622</v>
      </c>
      <c r="AU581" s="8">
        <v>0.13746060411570646</v>
      </c>
      <c r="AV581" s="8">
        <v>3.2369829061353377E-2</v>
      </c>
      <c r="AW581" s="8">
        <v>0.17246214424296613</v>
      </c>
      <c r="AX581" s="8">
        <v>3.3681420631659673E-2</v>
      </c>
      <c r="AY581" s="8">
        <v>6.9653681146729018E-3</v>
      </c>
      <c r="AZ581" s="8">
        <v>3.9138886530640307E-2</v>
      </c>
      <c r="BA581" s="8">
        <v>8.021009109245486E-2</v>
      </c>
      <c r="BB581" s="8">
        <v>1.8637255769623065E-2</v>
      </c>
      <c r="BC581" s="8">
        <v>9.909549431380163E-2</v>
      </c>
      <c r="BD581" s="8">
        <v>0.13010642544076773</v>
      </c>
      <c r="BE581" s="8">
        <v>2.6180214114336464E-2</v>
      </c>
      <c r="BF581" s="8">
        <v>0.15826877833247738</v>
      </c>
      <c r="BG581" s="8">
        <v>0.64689071631200057</v>
      </c>
      <c r="BH581" s="8">
        <v>2.7947111668804837E-5</v>
      </c>
      <c r="BI581" s="8">
        <v>0.5767597156800004</v>
      </c>
      <c r="BJ581" s="8">
        <v>1.3422925774199994</v>
      </c>
      <c r="BK581" s="8">
        <v>1.0797856752766135</v>
      </c>
      <c r="BL581" s="8">
        <v>1.1979428411769353</v>
      </c>
    </row>
    <row r="582" spans="1:64" x14ac:dyDescent="0.3">
      <c r="A582" s="7">
        <v>485320</v>
      </c>
      <c r="B582" s="7" t="s">
        <v>623</v>
      </c>
      <c r="C582" s="8">
        <f t="shared" si="162"/>
        <v>8.7620389087100001E-2</v>
      </c>
      <c r="D582" s="8">
        <f t="shared" si="163"/>
        <v>1.71941023293E-2</v>
      </c>
      <c r="E582" s="8">
        <f t="shared" si="164"/>
        <v>6.8752687591599998E-2</v>
      </c>
      <c r="F582" s="8">
        <f t="shared" si="165"/>
        <v>2.47164665469E-2</v>
      </c>
      <c r="G582" s="8">
        <f t="shared" si="166"/>
        <v>3.471499081E-3</v>
      </c>
      <c r="H582" s="8">
        <f t="shared" si="167"/>
        <v>1.70704557379E-2</v>
      </c>
      <c r="I582" s="8">
        <f t="shared" si="168"/>
        <v>4.8450627731700002E-2</v>
      </c>
      <c r="J582" s="8">
        <f t="shared" si="169"/>
        <v>8.5430397935800009E-3</v>
      </c>
      <c r="K582" s="8">
        <f t="shared" si="170"/>
        <v>3.2952995297100003E-2</v>
      </c>
      <c r="L582" s="8">
        <f t="shared" si="171"/>
        <v>8.4443969536500005E-2</v>
      </c>
      <c r="M582" s="8">
        <f t="shared" si="172"/>
        <v>1.26051771282E-2</v>
      </c>
      <c r="N582" s="8">
        <f t="shared" si="173"/>
        <v>6.6956458743000005E-2</v>
      </c>
      <c r="O582" s="8">
        <f t="shared" si="174"/>
        <v>0.64551290187999999</v>
      </c>
      <c r="P582" s="8">
        <f t="shared" si="175"/>
        <v>2.8317978099299999E-5</v>
      </c>
      <c r="Q582" s="8">
        <f t="shared" si="176"/>
        <v>0.57628078804899996</v>
      </c>
      <c r="R582" s="8">
        <f t="shared" si="177"/>
        <v>1.17356717901</v>
      </c>
      <c r="S582" s="8">
        <f t="shared" si="178"/>
        <v>1.04525842137</v>
      </c>
      <c r="T582" s="8">
        <f t="shared" si="179"/>
        <v>1.0899466628200001</v>
      </c>
      <c r="W582" s="7" t="s">
        <v>1885</v>
      </c>
      <c r="X582" s="7" t="s">
        <v>623</v>
      </c>
      <c r="Y582" s="8">
        <v>8.7620389087100001E-2</v>
      </c>
      <c r="Z582" s="8">
        <v>1.71941023293E-2</v>
      </c>
      <c r="AA582" s="8">
        <v>6.8752687591599998E-2</v>
      </c>
      <c r="AB582" s="8">
        <v>2.47164665469E-2</v>
      </c>
      <c r="AC582" s="8">
        <v>3.471499081E-3</v>
      </c>
      <c r="AD582" s="8">
        <v>1.70704557379E-2</v>
      </c>
      <c r="AE582" s="8">
        <v>4.8450627731700002E-2</v>
      </c>
      <c r="AF582" s="8">
        <v>8.5430397935800009E-3</v>
      </c>
      <c r="AG582" s="8">
        <v>3.2952995297100003E-2</v>
      </c>
      <c r="AH582" s="8">
        <v>8.4443969536500005E-2</v>
      </c>
      <c r="AI582" s="8">
        <v>1.26051771282E-2</v>
      </c>
      <c r="AJ582" s="8">
        <v>6.6956458743000005E-2</v>
      </c>
      <c r="AK582" s="8">
        <v>0.64551290187999999</v>
      </c>
      <c r="AL582" s="8">
        <v>2.8317978099299999E-5</v>
      </c>
      <c r="AM582" s="8">
        <v>0.57628078804899996</v>
      </c>
      <c r="AN582" s="8">
        <v>1.17356717901</v>
      </c>
      <c r="AO582" s="8">
        <v>1.04525842137</v>
      </c>
      <c r="AP582" s="8">
        <v>1.0899466628200001</v>
      </c>
      <c r="AS582" s="7">
        <v>485320</v>
      </c>
      <c r="AT582" s="7" t="s">
        <v>623</v>
      </c>
      <c r="AU582" s="8">
        <v>0.13846350822248543</v>
      </c>
      <c r="AV582" s="8">
        <v>3.2550776452718228E-2</v>
      </c>
      <c r="AW582" s="8">
        <v>0.17175297632274514</v>
      </c>
      <c r="AX582" s="8">
        <v>2.935888050714194E-2</v>
      </c>
      <c r="AY582" s="8">
        <v>6.2077883550656424E-3</v>
      </c>
      <c r="AZ582" s="8">
        <v>3.4393068405884832E-2</v>
      </c>
      <c r="BA582" s="8">
        <v>8.0730933042559683E-2</v>
      </c>
      <c r="BB582" s="8">
        <v>1.8753465865471299E-2</v>
      </c>
      <c r="BC582" s="8">
        <v>9.8822039880856458E-2</v>
      </c>
      <c r="BD582" s="8">
        <v>0.13141362731816453</v>
      </c>
      <c r="BE582" s="8">
        <v>2.6380789726043061E-2</v>
      </c>
      <c r="BF582" s="8">
        <v>0.15786100751121285</v>
      </c>
      <c r="BG582" s="8">
        <v>0.64551290187999932</v>
      </c>
      <c r="BH582" s="8">
        <v>3.260274119192903E-5</v>
      </c>
      <c r="BI582" s="8">
        <v>0.57628078804900029</v>
      </c>
      <c r="BJ582" s="8">
        <v>1.3427672609980645</v>
      </c>
      <c r="BK582" s="8">
        <v>1.0699597372682257</v>
      </c>
      <c r="BL582" s="8">
        <v>1.1983064387885487</v>
      </c>
    </row>
    <row r="583" spans="1:64" x14ac:dyDescent="0.3">
      <c r="A583" s="7">
        <v>485410</v>
      </c>
      <c r="B583" s="7" t="s">
        <v>624</v>
      </c>
      <c r="C583" s="8">
        <f t="shared" si="162"/>
        <v>8.8359532147900002E-2</v>
      </c>
      <c r="D583" s="8">
        <f t="shared" si="163"/>
        <v>1.7331623025699999E-2</v>
      </c>
      <c r="E583" s="8">
        <f t="shared" si="164"/>
        <v>6.5190758452799993E-2</v>
      </c>
      <c r="F583" s="8">
        <f t="shared" si="165"/>
        <v>4.1907272300700002E-2</v>
      </c>
      <c r="G583" s="8">
        <f t="shared" si="166"/>
        <v>5.88492624448E-3</v>
      </c>
      <c r="H583" s="8">
        <f t="shared" si="167"/>
        <v>2.7220824006699999E-2</v>
      </c>
      <c r="I583" s="8">
        <f t="shared" si="168"/>
        <v>4.8766549153200001E-2</v>
      </c>
      <c r="J583" s="8">
        <f t="shared" si="169"/>
        <v>8.6017377307899996E-3</v>
      </c>
      <c r="K583" s="8">
        <f t="shared" si="170"/>
        <v>3.1334545467700002E-2</v>
      </c>
      <c r="L583" s="8">
        <f t="shared" si="171"/>
        <v>8.6089144675099996E-2</v>
      </c>
      <c r="M583" s="8">
        <f t="shared" si="172"/>
        <v>1.28401704347E-2</v>
      </c>
      <c r="N583" s="8">
        <f t="shared" si="173"/>
        <v>6.4112987716400005E-2</v>
      </c>
      <c r="O583" s="8">
        <f t="shared" si="174"/>
        <v>0.63875517658699998</v>
      </c>
      <c r="P583" s="8">
        <f t="shared" si="175"/>
        <v>1.6837952422899999E-5</v>
      </c>
      <c r="Q583" s="8">
        <f t="shared" si="176"/>
        <v>0.57694512318400004</v>
      </c>
      <c r="R583" s="8">
        <f t="shared" si="177"/>
        <v>1.1708819136299999</v>
      </c>
      <c r="S583" s="8">
        <f t="shared" si="178"/>
        <v>1.0750130225500001</v>
      </c>
      <c r="T583" s="8">
        <f t="shared" si="179"/>
        <v>1.0887028323500001</v>
      </c>
      <c r="W583" s="7" t="s">
        <v>1886</v>
      </c>
      <c r="X583" s="7" t="s">
        <v>624</v>
      </c>
      <c r="Y583" s="8">
        <v>8.8359532147900002E-2</v>
      </c>
      <c r="Z583" s="8">
        <v>1.7331623025699999E-2</v>
      </c>
      <c r="AA583" s="8">
        <v>6.5190758452799993E-2</v>
      </c>
      <c r="AB583" s="8">
        <v>4.1907272300700002E-2</v>
      </c>
      <c r="AC583" s="8">
        <v>5.88492624448E-3</v>
      </c>
      <c r="AD583" s="8">
        <v>2.7220824006699999E-2</v>
      </c>
      <c r="AE583" s="8">
        <v>4.8766549153200001E-2</v>
      </c>
      <c r="AF583" s="8">
        <v>8.6017377307899996E-3</v>
      </c>
      <c r="AG583" s="8">
        <v>3.1334545467700002E-2</v>
      </c>
      <c r="AH583" s="8">
        <v>8.6089144675099996E-2</v>
      </c>
      <c r="AI583" s="8">
        <v>1.28401704347E-2</v>
      </c>
      <c r="AJ583" s="8">
        <v>6.4112987716400005E-2</v>
      </c>
      <c r="AK583" s="8">
        <v>0.63875517658699998</v>
      </c>
      <c r="AL583" s="8">
        <v>1.6837952422899999E-5</v>
      </c>
      <c r="AM583" s="8">
        <v>0.57694512318400004</v>
      </c>
      <c r="AN583" s="8">
        <v>1.1708819136299999</v>
      </c>
      <c r="AO583" s="8">
        <v>1.0750130225500001</v>
      </c>
      <c r="AP583" s="8">
        <v>1.0887028323500001</v>
      </c>
      <c r="AS583" s="7">
        <v>485410</v>
      </c>
      <c r="AT583" s="7" t="s">
        <v>624</v>
      </c>
      <c r="AU583" s="8">
        <v>0.11302845307028872</v>
      </c>
      <c r="AV583" s="8">
        <v>2.8113221979409679E-2</v>
      </c>
      <c r="AW583" s="8">
        <v>0.16297594610736452</v>
      </c>
      <c r="AX583" s="8">
        <v>5.1263214831090316E-2</v>
      </c>
      <c r="AY583" s="8">
        <v>1.1699898927275482E-2</v>
      </c>
      <c r="AZ583" s="8">
        <v>7.2188858478330661E-2</v>
      </c>
      <c r="BA583" s="8">
        <v>6.6011081047227402E-2</v>
      </c>
      <c r="BB583" s="8">
        <v>1.6250992749222256E-2</v>
      </c>
      <c r="BC583" s="8">
        <v>9.5505891239564489E-2</v>
      </c>
      <c r="BD583" s="8">
        <v>0.10806575098694354</v>
      </c>
      <c r="BE583" s="8">
        <v>2.3054063329986298E-2</v>
      </c>
      <c r="BF583" s="8">
        <v>0.15095448725161448</v>
      </c>
      <c r="BG583" s="8">
        <v>0.49452013671251654</v>
      </c>
      <c r="BH583" s="8">
        <v>1.1457356524505967E-5</v>
      </c>
      <c r="BI583" s="8">
        <v>0.44666719214245165</v>
      </c>
      <c r="BJ583" s="8">
        <v>1.3041176211569354</v>
      </c>
      <c r="BK583" s="8">
        <v>0.90934552062338725</v>
      </c>
      <c r="BL583" s="8">
        <v>0.95196151342274216</v>
      </c>
    </row>
    <row r="584" spans="1:64" x14ac:dyDescent="0.3">
      <c r="A584" s="7">
        <v>485510</v>
      </c>
      <c r="B584" s="7" t="s">
        <v>625</v>
      </c>
      <c r="C584" s="8">
        <f t="shared" si="162"/>
        <v>7.4727689423243551E-2</v>
      </c>
      <c r="D584" s="8">
        <f t="shared" si="163"/>
        <v>1.928622110964355E-2</v>
      </c>
      <c r="E584" s="8">
        <f t="shared" si="164"/>
        <v>0.10879075485433064</v>
      </c>
      <c r="F584" s="8">
        <f t="shared" si="165"/>
        <v>4.2197113281804831E-2</v>
      </c>
      <c r="G584" s="8">
        <f t="shared" si="166"/>
        <v>1.0142746734178388E-2</v>
      </c>
      <c r="H584" s="8">
        <f t="shared" si="167"/>
        <v>6.0767187406037086E-2</v>
      </c>
      <c r="I584" s="8">
        <f t="shared" si="168"/>
        <v>4.4119411826600008E-2</v>
      </c>
      <c r="J584" s="8">
        <f t="shared" si="169"/>
        <v>1.1359307556221773E-2</v>
      </c>
      <c r="K584" s="8">
        <f t="shared" si="170"/>
        <v>6.4339095722562911E-2</v>
      </c>
      <c r="L584" s="8">
        <f t="shared" si="171"/>
        <v>7.7344375310748392E-2</v>
      </c>
      <c r="M584" s="8">
        <f t="shared" si="172"/>
        <v>1.7136458326888711E-2</v>
      </c>
      <c r="N584" s="8">
        <f t="shared" si="173"/>
        <v>0.10793332316389515</v>
      </c>
      <c r="O584" s="8">
        <f t="shared" si="174"/>
        <v>0.27900872182638703</v>
      </c>
      <c r="P584" s="8">
        <f t="shared" si="175"/>
        <v>4.9284721530064514E-6</v>
      </c>
      <c r="Q584" s="8">
        <f t="shared" si="176"/>
        <v>0.26836637580866135</v>
      </c>
      <c r="R584" s="8">
        <f t="shared" si="177"/>
        <v>1</v>
      </c>
      <c r="S584" s="8">
        <f t="shared" si="178"/>
        <v>0.58084898290596798</v>
      </c>
      <c r="T584" s="8">
        <f t="shared" si="179"/>
        <v>0.58755975058951626</v>
      </c>
      <c r="W584" s="7" t="s">
        <v>1887</v>
      </c>
      <c r="X584" s="7" t="s">
        <v>625</v>
      </c>
      <c r="Y584" s="8">
        <v>0</v>
      </c>
      <c r="Z584" s="8">
        <v>0</v>
      </c>
      <c r="AA584" s="8">
        <v>0</v>
      </c>
      <c r="AB584" s="8">
        <v>0</v>
      </c>
      <c r="AC584" s="8">
        <v>0</v>
      </c>
      <c r="AD584" s="8">
        <v>0</v>
      </c>
      <c r="AE584" s="8">
        <v>0</v>
      </c>
      <c r="AF584" s="8">
        <v>0</v>
      </c>
      <c r="AG584" s="8">
        <v>0</v>
      </c>
      <c r="AH584" s="8">
        <v>0</v>
      </c>
      <c r="AI584" s="8">
        <v>0</v>
      </c>
      <c r="AJ584" s="8">
        <v>0</v>
      </c>
      <c r="AK584" s="8">
        <v>0</v>
      </c>
      <c r="AL584" s="8">
        <v>0</v>
      </c>
      <c r="AM584" s="8">
        <v>0</v>
      </c>
      <c r="AN584" s="8">
        <v>1</v>
      </c>
      <c r="AO584" s="8">
        <v>0</v>
      </c>
      <c r="AP584" s="8">
        <v>0</v>
      </c>
      <c r="AS584" s="7">
        <v>485510</v>
      </c>
      <c r="AT584" s="7" t="s">
        <v>625</v>
      </c>
      <c r="AU584" s="8">
        <v>7.4727689423243551E-2</v>
      </c>
      <c r="AV584" s="8">
        <v>1.928622110964355E-2</v>
      </c>
      <c r="AW584" s="8">
        <v>0.10879075485433064</v>
      </c>
      <c r="AX584" s="8">
        <v>4.2197113281804831E-2</v>
      </c>
      <c r="AY584" s="8">
        <v>1.0142746734178388E-2</v>
      </c>
      <c r="AZ584" s="8">
        <v>6.0767187406037086E-2</v>
      </c>
      <c r="BA584" s="8">
        <v>4.4119411826600008E-2</v>
      </c>
      <c r="BB584" s="8">
        <v>1.1359307556221773E-2</v>
      </c>
      <c r="BC584" s="8">
        <v>6.4339095722562911E-2</v>
      </c>
      <c r="BD584" s="8">
        <v>7.7344375310748392E-2</v>
      </c>
      <c r="BE584" s="8">
        <v>1.7136458326888711E-2</v>
      </c>
      <c r="BF584" s="8">
        <v>0.10793332316389515</v>
      </c>
      <c r="BG584" s="8">
        <v>0.27900872182638703</v>
      </c>
      <c r="BH584" s="8">
        <v>4.9284721530064514E-6</v>
      </c>
      <c r="BI584" s="8">
        <v>0.26836637580866135</v>
      </c>
      <c r="BJ584" s="8">
        <v>1.2028046653874191</v>
      </c>
      <c r="BK584" s="8">
        <v>0.58084898290596798</v>
      </c>
      <c r="BL584" s="8">
        <v>0.58755975058951626</v>
      </c>
    </row>
    <row r="585" spans="1:64" x14ac:dyDescent="0.3">
      <c r="A585" s="7">
        <v>485991</v>
      </c>
      <c r="B585" s="7" t="s">
        <v>626</v>
      </c>
      <c r="C585" s="8">
        <f t="shared" si="162"/>
        <v>8.85551617101E-2</v>
      </c>
      <c r="D585" s="8">
        <f t="shared" si="163"/>
        <v>1.7373217280600001E-2</v>
      </c>
      <c r="E585" s="8">
        <f t="shared" si="164"/>
        <v>6.9335243051299997E-2</v>
      </c>
      <c r="F585" s="8">
        <f t="shared" si="165"/>
        <v>4.40065026587E-2</v>
      </c>
      <c r="G585" s="8">
        <f t="shared" si="166"/>
        <v>6.2006003606900001E-3</v>
      </c>
      <c r="H585" s="8">
        <f t="shared" si="167"/>
        <v>3.0743401854199999E-2</v>
      </c>
      <c r="I585" s="8">
        <f t="shared" si="168"/>
        <v>4.8907051958500002E-2</v>
      </c>
      <c r="J585" s="8">
        <f t="shared" si="169"/>
        <v>8.6579937078199998E-3</v>
      </c>
      <c r="K585" s="8">
        <f t="shared" si="170"/>
        <v>3.3757051388800002E-2</v>
      </c>
      <c r="L585" s="8">
        <f t="shared" si="171"/>
        <v>8.7299791012100003E-2</v>
      </c>
      <c r="M585" s="8">
        <f t="shared" si="172"/>
        <v>1.3020084671700001E-2</v>
      </c>
      <c r="N585" s="8">
        <f t="shared" si="173"/>
        <v>6.8774820735700001E-2</v>
      </c>
      <c r="O585" s="8">
        <f t="shared" si="174"/>
        <v>0.631431457463</v>
      </c>
      <c r="P585" s="8">
        <f t="shared" si="175"/>
        <v>1.60140242718E-5</v>
      </c>
      <c r="Q585" s="8">
        <f t="shared" si="176"/>
        <v>0.57455661554799997</v>
      </c>
      <c r="R585" s="8">
        <f t="shared" si="177"/>
        <v>1.1752636220399999</v>
      </c>
      <c r="S585" s="8">
        <f t="shared" si="178"/>
        <v>1.0809505048700001</v>
      </c>
      <c r="T585" s="8">
        <f t="shared" si="179"/>
        <v>1.0913220970599999</v>
      </c>
      <c r="W585" s="7" t="s">
        <v>1888</v>
      </c>
      <c r="X585" s="7" t="s">
        <v>626</v>
      </c>
      <c r="Y585" s="8">
        <v>8.85551617101E-2</v>
      </c>
      <c r="Z585" s="8">
        <v>1.7373217280600001E-2</v>
      </c>
      <c r="AA585" s="8">
        <v>6.9335243051299997E-2</v>
      </c>
      <c r="AB585" s="8">
        <v>4.40065026587E-2</v>
      </c>
      <c r="AC585" s="8">
        <v>6.2006003606900001E-3</v>
      </c>
      <c r="AD585" s="8">
        <v>3.0743401854199999E-2</v>
      </c>
      <c r="AE585" s="8">
        <v>4.8907051958500002E-2</v>
      </c>
      <c r="AF585" s="8">
        <v>8.6579937078199998E-3</v>
      </c>
      <c r="AG585" s="8">
        <v>3.3757051388800002E-2</v>
      </c>
      <c r="AH585" s="8">
        <v>8.7299791012100003E-2</v>
      </c>
      <c r="AI585" s="8">
        <v>1.3020084671700001E-2</v>
      </c>
      <c r="AJ585" s="8">
        <v>6.8774820735700001E-2</v>
      </c>
      <c r="AK585" s="8">
        <v>0.631431457463</v>
      </c>
      <c r="AL585" s="8">
        <v>1.60140242718E-5</v>
      </c>
      <c r="AM585" s="8">
        <v>0.57455661554799997</v>
      </c>
      <c r="AN585" s="8">
        <v>1.1752636220399999</v>
      </c>
      <c r="AO585" s="8">
        <v>1.0809505048700001</v>
      </c>
      <c r="AP585" s="8">
        <v>1.0913220970599999</v>
      </c>
      <c r="AS585" s="7">
        <v>485991</v>
      </c>
      <c r="AT585" s="7" t="s">
        <v>626</v>
      </c>
      <c r="AU585" s="8">
        <v>0.13514728930303388</v>
      </c>
      <c r="AV585" s="8">
        <v>3.1931202654516287E-2</v>
      </c>
      <c r="AW585" s="8">
        <v>0.18981510247914191</v>
      </c>
      <c r="AX585" s="8">
        <v>5.5641066218948362E-2</v>
      </c>
      <c r="AY585" s="8">
        <v>1.1965693750110806E-2</v>
      </c>
      <c r="AZ585" s="8">
        <v>7.6668552186306471E-2</v>
      </c>
      <c r="BA585" s="8">
        <v>7.894217340481452E-2</v>
      </c>
      <c r="BB585" s="8">
        <v>1.849692867040742E-2</v>
      </c>
      <c r="BC585" s="8">
        <v>0.11137334917860806</v>
      </c>
      <c r="BD585" s="8">
        <v>0.13132280187542092</v>
      </c>
      <c r="BE585" s="8">
        <v>2.6500698049626615E-2</v>
      </c>
      <c r="BF585" s="8">
        <v>0.17775830529016129</v>
      </c>
      <c r="BG585" s="8">
        <v>0.60087832242446859</v>
      </c>
      <c r="BH585" s="8">
        <v>1.7010590768532585E-5</v>
      </c>
      <c r="BI585" s="8">
        <v>0.5467554889892261</v>
      </c>
      <c r="BJ585" s="8">
        <v>1.3568935944361296</v>
      </c>
      <c r="BK585" s="8">
        <v>1.0958882153808063</v>
      </c>
      <c r="BL585" s="8">
        <v>1.1604253544799998</v>
      </c>
    </row>
    <row r="586" spans="1:64" x14ac:dyDescent="0.3">
      <c r="A586" s="7">
        <v>485999</v>
      </c>
      <c r="B586" s="7" t="s">
        <v>627</v>
      </c>
      <c r="C586" s="8">
        <f t="shared" si="162"/>
        <v>0.11738298426801932</v>
      </c>
      <c r="D586" s="8">
        <f t="shared" si="163"/>
        <v>2.8552706301650001E-2</v>
      </c>
      <c r="E586" s="8">
        <f t="shared" si="164"/>
        <v>0.17340174742752584</v>
      </c>
      <c r="F586" s="8">
        <f t="shared" si="165"/>
        <v>3.032664337576129E-2</v>
      </c>
      <c r="G586" s="8">
        <f t="shared" si="166"/>
        <v>6.6429738882232241E-3</v>
      </c>
      <c r="H586" s="8">
        <f t="shared" si="167"/>
        <v>4.2689107852940326E-2</v>
      </c>
      <c r="I586" s="8">
        <f t="shared" si="168"/>
        <v>6.8816593620969355E-2</v>
      </c>
      <c r="J586" s="8">
        <f t="shared" si="169"/>
        <v>1.6691357788434679E-2</v>
      </c>
      <c r="K586" s="8">
        <f t="shared" si="170"/>
        <v>0.1023463831095645</v>
      </c>
      <c r="L586" s="8">
        <f t="shared" si="171"/>
        <v>0.11575718499773388</v>
      </c>
      <c r="M586" s="8">
        <f t="shared" si="172"/>
        <v>2.4148811721438065E-2</v>
      </c>
      <c r="N586" s="8">
        <f t="shared" si="173"/>
        <v>0.16469800171831606</v>
      </c>
      <c r="O586" s="8">
        <f t="shared" si="174"/>
        <v>0.49229715550603265</v>
      </c>
      <c r="P586" s="8">
        <f t="shared" si="175"/>
        <v>2.2959889092067098E-5</v>
      </c>
      <c r="Q586" s="8">
        <f t="shared" si="176"/>
        <v>0.4536545853678553</v>
      </c>
      <c r="R586" s="8">
        <f t="shared" si="177"/>
        <v>1</v>
      </c>
      <c r="S586" s="8">
        <f t="shared" si="178"/>
        <v>0.86998130576161259</v>
      </c>
      <c r="T586" s="8">
        <f t="shared" si="179"/>
        <v>0.97817691516435445</v>
      </c>
      <c r="W586" s="7" t="s">
        <v>1889</v>
      </c>
      <c r="X586" s="7" t="s">
        <v>627</v>
      </c>
      <c r="Y586" s="8">
        <v>0</v>
      </c>
      <c r="Z586" s="8">
        <v>0</v>
      </c>
      <c r="AA586" s="8">
        <v>0</v>
      </c>
      <c r="AB586" s="8">
        <v>0</v>
      </c>
      <c r="AC586" s="8">
        <v>0</v>
      </c>
      <c r="AD586" s="8">
        <v>0</v>
      </c>
      <c r="AE586" s="8">
        <v>0</v>
      </c>
      <c r="AF586" s="8">
        <v>0</v>
      </c>
      <c r="AG586" s="8">
        <v>0</v>
      </c>
      <c r="AH586" s="8">
        <v>0</v>
      </c>
      <c r="AI586" s="8">
        <v>0</v>
      </c>
      <c r="AJ586" s="8">
        <v>0</v>
      </c>
      <c r="AK586" s="8">
        <v>0</v>
      </c>
      <c r="AL586" s="8">
        <v>0</v>
      </c>
      <c r="AM586" s="8">
        <v>0</v>
      </c>
      <c r="AN586" s="8">
        <v>1</v>
      </c>
      <c r="AO586" s="8">
        <v>0</v>
      </c>
      <c r="AP586" s="8">
        <v>0</v>
      </c>
      <c r="AS586" s="7">
        <v>485999</v>
      </c>
      <c r="AT586" s="7" t="s">
        <v>627</v>
      </c>
      <c r="AU586" s="8">
        <v>0.11738298426801932</v>
      </c>
      <c r="AV586" s="8">
        <v>2.8552706301650001E-2</v>
      </c>
      <c r="AW586" s="8">
        <v>0.17340174742752584</v>
      </c>
      <c r="AX586" s="8">
        <v>3.032664337576129E-2</v>
      </c>
      <c r="AY586" s="8">
        <v>6.6429738882232241E-3</v>
      </c>
      <c r="AZ586" s="8">
        <v>4.2689107852940326E-2</v>
      </c>
      <c r="BA586" s="8">
        <v>6.8816593620969355E-2</v>
      </c>
      <c r="BB586" s="8">
        <v>1.6691357788434679E-2</v>
      </c>
      <c r="BC586" s="8">
        <v>0.1023463831095645</v>
      </c>
      <c r="BD586" s="8">
        <v>0.11575718499773388</v>
      </c>
      <c r="BE586" s="8">
        <v>2.4148811721438065E-2</v>
      </c>
      <c r="BF586" s="8">
        <v>0.16469800171831606</v>
      </c>
      <c r="BG586" s="8">
        <v>0.49229715550603265</v>
      </c>
      <c r="BH586" s="8">
        <v>2.2959889092067098E-5</v>
      </c>
      <c r="BI586" s="8">
        <v>0.4536545853678553</v>
      </c>
      <c r="BJ586" s="8">
        <v>1.3193374379974192</v>
      </c>
      <c r="BK586" s="8">
        <v>0.86998130576161259</v>
      </c>
      <c r="BL586" s="8">
        <v>0.97817691516435445</v>
      </c>
    </row>
    <row r="587" spans="1:64" x14ac:dyDescent="0.3">
      <c r="A587" s="7">
        <v>486110</v>
      </c>
      <c r="B587" s="7" t="s">
        <v>628</v>
      </c>
      <c r="C587" s="8">
        <f t="shared" si="162"/>
        <v>5.6332904405000002E-3</v>
      </c>
      <c r="D587" s="8">
        <f t="shared" si="163"/>
        <v>1.9497608291983871E-3</v>
      </c>
      <c r="E587" s="8">
        <f t="shared" si="164"/>
        <v>1.0630095151693549E-2</v>
      </c>
      <c r="F587" s="8">
        <f t="shared" si="165"/>
        <v>3.6752419441129038E-2</v>
      </c>
      <c r="G587" s="8">
        <f t="shared" si="166"/>
        <v>1.0912081652000001E-2</v>
      </c>
      <c r="H587" s="8">
        <f t="shared" si="167"/>
        <v>4.3920791690322578E-2</v>
      </c>
      <c r="I587" s="8">
        <f t="shared" si="168"/>
        <v>2.1003739157064518E-2</v>
      </c>
      <c r="J587" s="8">
        <f t="shared" si="169"/>
        <v>6.9664116678225807E-3</v>
      </c>
      <c r="K587" s="8">
        <f t="shared" si="170"/>
        <v>2.6974077651677423E-2</v>
      </c>
      <c r="L587" s="8">
        <f t="shared" si="171"/>
        <v>4.5900371593709686E-3</v>
      </c>
      <c r="M587" s="8">
        <f t="shared" si="172"/>
        <v>1.5357436448387096E-3</v>
      </c>
      <c r="N587" s="8">
        <f t="shared" si="173"/>
        <v>9.308068796967741E-3</v>
      </c>
      <c r="O587" s="8">
        <f t="shared" si="174"/>
        <v>2.3354892071451611E-2</v>
      </c>
      <c r="P587" s="8">
        <f t="shared" si="175"/>
        <v>2.3400322857709676E-8</v>
      </c>
      <c r="Q587" s="8">
        <f t="shared" si="176"/>
        <v>3.2780780783225804E-3</v>
      </c>
      <c r="R587" s="8">
        <f t="shared" si="177"/>
        <v>1</v>
      </c>
      <c r="S587" s="8">
        <f t="shared" si="178"/>
        <v>0.12384335729951612</v>
      </c>
      <c r="T587" s="8">
        <f t="shared" si="179"/>
        <v>8.7202292992741945E-2</v>
      </c>
      <c r="W587" s="7" t="s">
        <v>1890</v>
      </c>
      <c r="X587" s="7" t="s">
        <v>628</v>
      </c>
      <c r="Y587" s="8">
        <v>0</v>
      </c>
      <c r="Z587" s="8">
        <v>0</v>
      </c>
      <c r="AA587" s="8">
        <v>0</v>
      </c>
      <c r="AB587" s="8">
        <v>0</v>
      </c>
      <c r="AC587" s="8">
        <v>0</v>
      </c>
      <c r="AD587" s="8">
        <v>0</v>
      </c>
      <c r="AE587" s="8">
        <v>0</v>
      </c>
      <c r="AF587" s="8">
        <v>0</v>
      </c>
      <c r="AG587" s="8">
        <v>0</v>
      </c>
      <c r="AH587" s="8">
        <v>0</v>
      </c>
      <c r="AI587" s="8">
        <v>0</v>
      </c>
      <c r="AJ587" s="8">
        <v>0</v>
      </c>
      <c r="AK587" s="8">
        <v>0</v>
      </c>
      <c r="AL587" s="8">
        <v>0</v>
      </c>
      <c r="AM587" s="8">
        <v>0</v>
      </c>
      <c r="AN587" s="8">
        <v>1</v>
      </c>
      <c r="AO587" s="8">
        <v>0</v>
      </c>
      <c r="AP587" s="8">
        <v>0</v>
      </c>
      <c r="AS587" s="7">
        <v>486110</v>
      </c>
      <c r="AT587" s="7" t="s">
        <v>628</v>
      </c>
      <c r="AU587" s="8">
        <v>5.6332904405000002E-3</v>
      </c>
      <c r="AV587" s="8">
        <v>1.9497608291983871E-3</v>
      </c>
      <c r="AW587" s="8">
        <v>1.0630095151693549E-2</v>
      </c>
      <c r="AX587" s="8">
        <v>3.6752419441129038E-2</v>
      </c>
      <c r="AY587" s="8">
        <v>1.0912081652000001E-2</v>
      </c>
      <c r="AZ587" s="8">
        <v>4.3920791690322578E-2</v>
      </c>
      <c r="BA587" s="8">
        <v>2.1003739157064518E-2</v>
      </c>
      <c r="BB587" s="8">
        <v>6.9664116678225807E-3</v>
      </c>
      <c r="BC587" s="8">
        <v>2.6974077651677423E-2</v>
      </c>
      <c r="BD587" s="8">
        <v>4.5900371593709686E-3</v>
      </c>
      <c r="BE587" s="8">
        <v>1.5357436448387096E-3</v>
      </c>
      <c r="BF587" s="8">
        <v>9.308068796967741E-3</v>
      </c>
      <c r="BG587" s="8">
        <v>2.3354892071451611E-2</v>
      </c>
      <c r="BH587" s="8">
        <v>2.3400322857709676E-8</v>
      </c>
      <c r="BI587" s="8">
        <v>3.2780780783225804E-3</v>
      </c>
      <c r="BJ587" s="8">
        <v>1.0182131464214517</v>
      </c>
      <c r="BK587" s="8">
        <v>0.12384335729951612</v>
      </c>
      <c r="BL587" s="8">
        <v>8.7202292992741945E-2</v>
      </c>
    </row>
    <row r="588" spans="1:64" x14ac:dyDescent="0.3">
      <c r="A588" s="7">
        <v>486210</v>
      </c>
      <c r="B588" s="7" t="s">
        <v>629</v>
      </c>
      <c r="C588" s="8">
        <f t="shared" si="162"/>
        <v>5.2815992254099997E-2</v>
      </c>
      <c r="D588" s="8">
        <f t="shared" si="163"/>
        <v>5.7890652214299997E-3</v>
      </c>
      <c r="E588" s="8">
        <f t="shared" si="164"/>
        <v>0.17693615923299999</v>
      </c>
      <c r="F588" s="8">
        <f t="shared" si="165"/>
        <v>0.425668872235</v>
      </c>
      <c r="G588" s="8">
        <f t="shared" si="166"/>
        <v>3.41282878826E-2</v>
      </c>
      <c r="H588" s="8">
        <f t="shared" si="167"/>
        <v>0.33176531566200002</v>
      </c>
      <c r="I588" s="8">
        <f t="shared" si="168"/>
        <v>0.20559684793499999</v>
      </c>
      <c r="J588" s="8">
        <f t="shared" si="169"/>
        <v>1.71214933709E-2</v>
      </c>
      <c r="K588" s="8">
        <f t="shared" si="170"/>
        <v>0.18049452757500001</v>
      </c>
      <c r="L588" s="8">
        <f t="shared" si="171"/>
        <v>4.3991659707200002E-2</v>
      </c>
      <c r="M588" s="8">
        <f t="shared" si="172"/>
        <v>4.2305367457099998E-3</v>
      </c>
      <c r="N588" s="8">
        <f t="shared" si="173"/>
        <v>0.18828896453899999</v>
      </c>
      <c r="O588" s="8">
        <f t="shared" si="174"/>
        <v>0.724515358562</v>
      </c>
      <c r="P588" s="8">
        <f t="shared" si="175"/>
        <v>1.1717911600300001E-6</v>
      </c>
      <c r="Q588" s="8">
        <f t="shared" si="176"/>
        <v>0.100466667459</v>
      </c>
      <c r="R588" s="8">
        <f t="shared" si="177"/>
        <v>1.2355412167099999</v>
      </c>
      <c r="S588" s="8">
        <f t="shared" si="178"/>
        <v>1.7915624757799999</v>
      </c>
      <c r="T588" s="8">
        <f t="shared" si="179"/>
        <v>1.4032128688800001</v>
      </c>
      <c r="W588" s="7" t="s">
        <v>1891</v>
      </c>
      <c r="X588" s="7" t="s">
        <v>629</v>
      </c>
      <c r="Y588" s="8">
        <v>5.2815992254099997E-2</v>
      </c>
      <c r="Z588" s="8">
        <v>5.7890652214299997E-3</v>
      </c>
      <c r="AA588" s="8">
        <v>0.17693615923299999</v>
      </c>
      <c r="AB588" s="8">
        <v>0.425668872235</v>
      </c>
      <c r="AC588" s="8">
        <v>3.41282878826E-2</v>
      </c>
      <c r="AD588" s="8">
        <v>0.33176531566200002</v>
      </c>
      <c r="AE588" s="8">
        <v>0.20559684793499999</v>
      </c>
      <c r="AF588" s="8">
        <v>1.71214933709E-2</v>
      </c>
      <c r="AG588" s="8">
        <v>0.18049452757500001</v>
      </c>
      <c r="AH588" s="8">
        <v>4.3991659707200002E-2</v>
      </c>
      <c r="AI588" s="8">
        <v>4.2305367457099998E-3</v>
      </c>
      <c r="AJ588" s="8">
        <v>0.18828896453899999</v>
      </c>
      <c r="AK588" s="8">
        <v>0.724515358562</v>
      </c>
      <c r="AL588" s="8">
        <v>1.1717911600300001E-6</v>
      </c>
      <c r="AM588" s="8">
        <v>0.100466667459</v>
      </c>
      <c r="AN588" s="8">
        <v>1.2355412167099999</v>
      </c>
      <c r="AO588" s="8">
        <v>1.7915624757799999</v>
      </c>
      <c r="AP588" s="8">
        <v>1.4032128688800001</v>
      </c>
      <c r="AS588" s="7">
        <v>486210</v>
      </c>
      <c r="AT588" s="7" t="s">
        <v>629</v>
      </c>
      <c r="AU588" s="8">
        <v>5.1694663451229028E-2</v>
      </c>
      <c r="AV588" s="8">
        <v>1.158120759247613E-2</v>
      </c>
      <c r="AW588" s="8">
        <v>0.1491363924754194</v>
      </c>
      <c r="AX588" s="8">
        <v>0.44924653723900004</v>
      </c>
      <c r="AY588" s="8">
        <v>8.5465982359381451E-2</v>
      </c>
      <c r="AZ588" s="8">
        <v>0.67601649497783056</v>
      </c>
      <c r="BA588" s="8">
        <v>0.19901476690616132</v>
      </c>
      <c r="BB588" s="8">
        <v>4.1723169675391934E-2</v>
      </c>
      <c r="BC588" s="8">
        <v>0.33620352227840322</v>
      </c>
      <c r="BD588" s="8">
        <v>4.2299102153262894E-2</v>
      </c>
      <c r="BE588" s="8">
        <v>9.0219807574914504E-3</v>
      </c>
      <c r="BF588" s="8">
        <v>0.13720122972266127</v>
      </c>
      <c r="BG588" s="8">
        <v>0.31551475292216141</v>
      </c>
      <c r="BH588" s="8">
        <v>1.0573258339832746E-6</v>
      </c>
      <c r="BI588" s="8">
        <v>4.3751613248274195E-2</v>
      </c>
      <c r="BJ588" s="8">
        <v>1.2124122635198387</v>
      </c>
      <c r="BK588" s="8">
        <v>1.6462128855433871</v>
      </c>
      <c r="BL588" s="8">
        <v>1.0124253298277419</v>
      </c>
    </row>
    <row r="589" spans="1:64" x14ac:dyDescent="0.3">
      <c r="A589" s="7">
        <v>486910</v>
      </c>
      <c r="B589" s="7" t="s">
        <v>630</v>
      </c>
      <c r="C589" s="8">
        <f t="shared" si="162"/>
        <v>3.2344226239353228E-2</v>
      </c>
      <c r="D589" s="8">
        <f t="shared" si="163"/>
        <v>8.285959066887099E-3</v>
      </c>
      <c r="E589" s="8">
        <f t="shared" si="164"/>
        <v>8.4488429782290334E-2</v>
      </c>
      <c r="F589" s="8">
        <f t="shared" si="165"/>
        <v>0.29217705767366131</v>
      </c>
      <c r="G589" s="8">
        <f t="shared" si="166"/>
        <v>6.5696564616754827E-2</v>
      </c>
      <c r="H589" s="8">
        <f t="shared" si="167"/>
        <v>0.40595008135320965</v>
      </c>
      <c r="I589" s="8">
        <f t="shared" si="168"/>
        <v>0.12061797840909676</v>
      </c>
      <c r="J589" s="8">
        <f t="shared" si="169"/>
        <v>2.9293895702227419E-2</v>
      </c>
      <c r="K589" s="8">
        <f t="shared" si="170"/>
        <v>0.19804283748066129</v>
      </c>
      <c r="L589" s="8">
        <f t="shared" si="171"/>
        <v>2.6380007555045167E-2</v>
      </c>
      <c r="M589" s="8">
        <f t="shared" si="172"/>
        <v>6.4524954848127411E-3</v>
      </c>
      <c r="N589" s="8">
        <f t="shared" si="173"/>
        <v>7.6714153116451606E-2</v>
      </c>
      <c r="O589" s="8">
        <f t="shared" si="174"/>
        <v>0.16340643783958061</v>
      </c>
      <c r="P589" s="8">
        <f t="shared" si="175"/>
        <v>2.8209549463858066E-7</v>
      </c>
      <c r="Q589" s="8">
        <f t="shared" si="176"/>
        <v>2.335268914887097E-2</v>
      </c>
      <c r="R589" s="8">
        <f t="shared" si="177"/>
        <v>1</v>
      </c>
      <c r="S589" s="8">
        <f t="shared" si="178"/>
        <v>0.98963015525661291</v>
      </c>
      <c r="T589" s="8">
        <f t="shared" si="179"/>
        <v>0.57376116320483872</v>
      </c>
      <c r="W589" s="7" t="s">
        <v>1892</v>
      </c>
      <c r="X589" s="7" t="s">
        <v>630</v>
      </c>
      <c r="Y589" s="8">
        <v>0</v>
      </c>
      <c r="Z589" s="8">
        <v>0</v>
      </c>
      <c r="AA589" s="8">
        <v>0</v>
      </c>
      <c r="AB589" s="8">
        <v>0</v>
      </c>
      <c r="AC589" s="8">
        <v>0</v>
      </c>
      <c r="AD589" s="8">
        <v>0</v>
      </c>
      <c r="AE589" s="8">
        <v>0</v>
      </c>
      <c r="AF589" s="8">
        <v>0</v>
      </c>
      <c r="AG589" s="8">
        <v>0</v>
      </c>
      <c r="AH589" s="8">
        <v>0</v>
      </c>
      <c r="AI589" s="8">
        <v>0</v>
      </c>
      <c r="AJ589" s="8">
        <v>0</v>
      </c>
      <c r="AK589" s="8">
        <v>0</v>
      </c>
      <c r="AL589" s="8">
        <v>0</v>
      </c>
      <c r="AM589" s="8">
        <v>0</v>
      </c>
      <c r="AN589" s="8">
        <v>1</v>
      </c>
      <c r="AO589" s="8">
        <v>0</v>
      </c>
      <c r="AP589" s="8">
        <v>0</v>
      </c>
      <c r="AS589" s="7">
        <v>486910</v>
      </c>
      <c r="AT589" s="7" t="s">
        <v>630</v>
      </c>
      <c r="AU589" s="8">
        <v>3.2344226239353228E-2</v>
      </c>
      <c r="AV589" s="8">
        <v>8.285959066887099E-3</v>
      </c>
      <c r="AW589" s="8">
        <v>8.4488429782290334E-2</v>
      </c>
      <c r="AX589" s="8">
        <v>0.29217705767366131</v>
      </c>
      <c r="AY589" s="8">
        <v>6.5696564616754827E-2</v>
      </c>
      <c r="AZ589" s="8">
        <v>0.40595008135320965</v>
      </c>
      <c r="BA589" s="8">
        <v>0.12061797840909676</v>
      </c>
      <c r="BB589" s="8">
        <v>2.9293895702227419E-2</v>
      </c>
      <c r="BC589" s="8">
        <v>0.19804283748066129</v>
      </c>
      <c r="BD589" s="8">
        <v>2.6380007555045167E-2</v>
      </c>
      <c r="BE589" s="8">
        <v>6.4524954848127411E-3</v>
      </c>
      <c r="BF589" s="8">
        <v>7.6714153116451606E-2</v>
      </c>
      <c r="BG589" s="8">
        <v>0.16340643783958061</v>
      </c>
      <c r="BH589" s="8">
        <v>2.8209549463858066E-7</v>
      </c>
      <c r="BI589" s="8">
        <v>2.335268914887097E-2</v>
      </c>
      <c r="BJ589" s="8">
        <v>1.1251186150887098</v>
      </c>
      <c r="BK589" s="8">
        <v>0.98963015525661291</v>
      </c>
      <c r="BL589" s="8">
        <v>0.57376116320483872</v>
      </c>
    </row>
    <row r="590" spans="1:64" x14ac:dyDescent="0.3">
      <c r="A590" s="7">
        <v>486990</v>
      </c>
      <c r="B590" s="7" t="s">
        <v>631</v>
      </c>
      <c r="C590" s="8">
        <f t="shared" si="162"/>
        <v>0</v>
      </c>
      <c r="D590" s="8">
        <f t="shared" si="163"/>
        <v>0</v>
      </c>
      <c r="E590" s="8">
        <f t="shared" si="164"/>
        <v>0</v>
      </c>
      <c r="F590" s="8">
        <f t="shared" si="165"/>
        <v>0</v>
      </c>
      <c r="G590" s="8">
        <f t="shared" si="166"/>
        <v>0</v>
      </c>
      <c r="H590" s="8">
        <f t="shared" si="167"/>
        <v>0</v>
      </c>
      <c r="I590" s="8">
        <f t="shared" si="168"/>
        <v>0</v>
      </c>
      <c r="J590" s="8">
        <f t="shared" si="169"/>
        <v>0</v>
      </c>
      <c r="K590" s="8">
        <f t="shared" si="170"/>
        <v>0</v>
      </c>
      <c r="L590" s="8">
        <f t="shared" si="171"/>
        <v>0</v>
      </c>
      <c r="M590" s="8">
        <f t="shared" si="172"/>
        <v>0</v>
      </c>
      <c r="N590" s="8">
        <f t="shared" si="173"/>
        <v>0</v>
      </c>
      <c r="O590" s="8">
        <f t="shared" si="174"/>
        <v>0</v>
      </c>
      <c r="P590" s="8">
        <f t="shared" si="175"/>
        <v>0</v>
      </c>
      <c r="Q590" s="8">
        <f t="shared" si="176"/>
        <v>0</v>
      </c>
      <c r="R590" s="8">
        <f t="shared" si="177"/>
        <v>1</v>
      </c>
      <c r="S590" s="8">
        <f t="shared" si="178"/>
        <v>0</v>
      </c>
      <c r="T590" s="8">
        <f t="shared" si="179"/>
        <v>0</v>
      </c>
      <c r="W590" s="7" t="s">
        <v>1893</v>
      </c>
      <c r="X590" s="7" t="s">
        <v>631</v>
      </c>
      <c r="Y590" s="8">
        <v>0</v>
      </c>
      <c r="Z590" s="8">
        <v>0</v>
      </c>
      <c r="AA590" s="8">
        <v>0</v>
      </c>
      <c r="AB590" s="8">
        <v>0</v>
      </c>
      <c r="AC590" s="8">
        <v>0</v>
      </c>
      <c r="AD590" s="8">
        <v>0</v>
      </c>
      <c r="AE590" s="8">
        <v>0</v>
      </c>
      <c r="AF590" s="8">
        <v>0</v>
      </c>
      <c r="AG590" s="8">
        <v>0</v>
      </c>
      <c r="AH590" s="8">
        <v>0</v>
      </c>
      <c r="AI590" s="8">
        <v>0</v>
      </c>
      <c r="AJ590" s="8">
        <v>0</v>
      </c>
      <c r="AK590" s="8">
        <v>0</v>
      </c>
      <c r="AL590" s="8">
        <v>0</v>
      </c>
      <c r="AM590" s="8">
        <v>0</v>
      </c>
      <c r="AN590" s="8">
        <v>1</v>
      </c>
      <c r="AO590" s="8">
        <v>0</v>
      </c>
      <c r="AP590" s="8">
        <v>0</v>
      </c>
      <c r="AS590" s="7">
        <v>486990</v>
      </c>
      <c r="AT590" s="7" t="s">
        <v>631</v>
      </c>
      <c r="AU590" s="8">
        <v>0</v>
      </c>
      <c r="AV590" s="8">
        <v>0</v>
      </c>
      <c r="AW590" s="8">
        <v>0</v>
      </c>
      <c r="AX590" s="8">
        <v>0</v>
      </c>
      <c r="AY590" s="8">
        <v>0</v>
      </c>
      <c r="AZ590" s="8">
        <v>0</v>
      </c>
      <c r="BA590" s="8">
        <v>0</v>
      </c>
      <c r="BB590" s="8">
        <v>0</v>
      </c>
      <c r="BC590" s="8">
        <v>0</v>
      </c>
      <c r="BD590" s="8">
        <v>0</v>
      </c>
      <c r="BE590" s="8">
        <v>0</v>
      </c>
      <c r="BF590" s="8">
        <v>0</v>
      </c>
      <c r="BG590" s="8">
        <v>0</v>
      </c>
      <c r="BH590" s="8">
        <v>0</v>
      </c>
      <c r="BI590" s="8">
        <v>0</v>
      </c>
      <c r="BJ590" s="8">
        <v>1</v>
      </c>
      <c r="BK590" s="8">
        <v>0</v>
      </c>
      <c r="BL590" s="8">
        <v>0</v>
      </c>
    </row>
    <row r="591" spans="1:64" x14ac:dyDescent="0.3">
      <c r="A591" s="7">
        <v>487110</v>
      </c>
      <c r="B591" s="7" t="s">
        <v>632</v>
      </c>
      <c r="C591" s="8">
        <f t="shared" si="162"/>
        <v>0.13836921170997415</v>
      </c>
      <c r="D591" s="8">
        <f t="shared" si="163"/>
        <v>3.4124915089045166E-2</v>
      </c>
      <c r="E591" s="8">
        <f t="shared" si="164"/>
        <v>0.1312513444910258</v>
      </c>
      <c r="F591" s="8">
        <f t="shared" si="165"/>
        <v>7.562886926365002E-2</v>
      </c>
      <c r="G591" s="8">
        <f t="shared" si="166"/>
        <v>1.721776856607548E-2</v>
      </c>
      <c r="H591" s="8">
        <f t="shared" si="167"/>
        <v>6.1491306922669367E-2</v>
      </c>
      <c r="I591" s="8">
        <f t="shared" si="168"/>
        <v>0.1400452173166758</v>
      </c>
      <c r="J591" s="8">
        <f t="shared" si="169"/>
        <v>3.2381504126434021E-2</v>
      </c>
      <c r="K591" s="8">
        <f t="shared" si="170"/>
        <v>0.1128495080684984</v>
      </c>
      <c r="L591" s="8">
        <f t="shared" si="171"/>
        <v>0.17625464057243545</v>
      </c>
      <c r="M591" s="8">
        <f t="shared" si="172"/>
        <v>4.3064021815588702E-2</v>
      </c>
      <c r="N591" s="8">
        <f t="shared" si="173"/>
        <v>0.18622752087001937</v>
      </c>
      <c r="O591" s="8">
        <f t="shared" si="174"/>
        <v>0.32059580297909701</v>
      </c>
      <c r="P591" s="8">
        <f t="shared" si="175"/>
        <v>1.2577566065218708E-5</v>
      </c>
      <c r="Q591" s="8">
        <f t="shared" si="176"/>
        <v>0.27439787050280628</v>
      </c>
      <c r="R591" s="8">
        <f t="shared" si="177"/>
        <v>1</v>
      </c>
      <c r="S591" s="8">
        <f t="shared" si="178"/>
        <v>0.89627342862322579</v>
      </c>
      <c r="T591" s="8">
        <f t="shared" si="179"/>
        <v>1.0272117133825804</v>
      </c>
      <c r="W591" s="7" t="s">
        <v>1894</v>
      </c>
      <c r="X591" s="7" t="s">
        <v>632</v>
      </c>
      <c r="Y591" s="8">
        <v>0</v>
      </c>
      <c r="Z591" s="8">
        <v>0</v>
      </c>
      <c r="AA591" s="8">
        <v>0</v>
      </c>
      <c r="AB591" s="8">
        <v>0</v>
      </c>
      <c r="AC591" s="8">
        <v>0</v>
      </c>
      <c r="AD591" s="8">
        <v>0</v>
      </c>
      <c r="AE591" s="8">
        <v>0</v>
      </c>
      <c r="AF591" s="8">
        <v>0</v>
      </c>
      <c r="AG591" s="8">
        <v>0</v>
      </c>
      <c r="AH591" s="8">
        <v>0</v>
      </c>
      <c r="AI591" s="8">
        <v>0</v>
      </c>
      <c r="AJ591" s="8">
        <v>0</v>
      </c>
      <c r="AK591" s="8">
        <v>0</v>
      </c>
      <c r="AL591" s="8">
        <v>0</v>
      </c>
      <c r="AM591" s="8">
        <v>0</v>
      </c>
      <c r="AN591" s="8">
        <v>1</v>
      </c>
      <c r="AO591" s="8">
        <v>0</v>
      </c>
      <c r="AP591" s="8">
        <v>0</v>
      </c>
      <c r="AS591" s="7">
        <v>487110</v>
      </c>
      <c r="AT591" s="7" t="s">
        <v>632</v>
      </c>
      <c r="AU591" s="8">
        <v>0.13836921170997415</v>
      </c>
      <c r="AV591" s="8">
        <v>3.4124915089045166E-2</v>
      </c>
      <c r="AW591" s="8">
        <v>0.1312513444910258</v>
      </c>
      <c r="AX591" s="8">
        <v>7.562886926365002E-2</v>
      </c>
      <c r="AY591" s="8">
        <v>1.721776856607548E-2</v>
      </c>
      <c r="AZ591" s="8">
        <v>6.1491306922669367E-2</v>
      </c>
      <c r="BA591" s="8">
        <v>0.1400452173166758</v>
      </c>
      <c r="BB591" s="8">
        <v>3.2381504126434021E-2</v>
      </c>
      <c r="BC591" s="8">
        <v>0.1128495080684984</v>
      </c>
      <c r="BD591" s="8">
        <v>0.17625464057243545</v>
      </c>
      <c r="BE591" s="8">
        <v>4.3064021815588702E-2</v>
      </c>
      <c r="BF591" s="8">
        <v>0.18622752087001937</v>
      </c>
      <c r="BG591" s="8">
        <v>0.32059580297909701</v>
      </c>
      <c r="BH591" s="8">
        <v>1.2577566065218708E-5</v>
      </c>
      <c r="BI591" s="8">
        <v>0.27439787050280628</v>
      </c>
      <c r="BJ591" s="8">
        <v>1.3037454712904839</v>
      </c>
      <c r="BK591" s="8">
        <v>0.89627342862322579</v>
      </c>
      <c r="BL591" s="8">
        <v>1.0272117133825804</v>
      </c>
    </row>
    <row r="592" spans="1:64" x14ac:dyDescent="0.3">
      <c r="A592" s="7">
        <v>487210</v>
      </c>
      <c r="B592" s="7" t="s">
        <v>633</v>
      </c>
      <c r="C592" s="8">
        <f t="shared" si="162"/>
        <v>9.1407099707199999E-2</v>
      </c>
      <c r="D592" s="8">
        <f t="shared" si="163"/>
        <v>1.4800214886399999E-2</v>
      </c>
      <c r="E592" s="8">
        <f t="shared" si="164"/>
        <v>7.2502677196099999E-2</v>
      </c>
      <c r="F592" s="8">
        <f t="shared" si="165"/>
        <v>6.1331037388500001E-2</v>
      </c>
      <c r="G592" s="8">
        <f t="shared" si="166"/>
        <v>6.8647981766500003E-3</v>
      </c>
      <c r="H592" s="8">
        <f t="shared" si="167"/>
        <v>3.3057899016699997E-2</v>
      </c>
      <c r="I592" s="8">
        <f t="shared" si="168"/>
        <v>8.6120684955100002E-2</v>
      </c>
      <c r="J592" s="8">
        <f t="shared" si="169"/>
        <v>1.20694340866E-2</v>
      </c>
      <c r="K592" s="8">
        <f t="shared" si="170"/>
        <v>4.9819544344899998E-2</v>
      </c>
      <c r="L592" s="8">
        <f t="shared" si="171"/>
        <v>0.113245821084</v>
      </c>
      <c r="M592" s="8">
        <f t="shared" si="172"/>
        <v>1.7166488433100001E-2</v>
      </c>
      <c r="N592" s="8">
        <f t="shared" si="173"/>
        <v>0.108302875513</v>
      </c>
      <c r="O592" s="8">
        <f t="shared" si="174"/>
        <v>0.43673664996700001</v>
      </c>
      <c r="P592" s="8">
        <f t="shared" si="175"/>
        <v>1.47106082349E-5</v>
      </c>
      <c r="Q592" s="8">
        <f t="shared" si="176"/>
        <v>0.36932292366199998</v>
      </c>
      <c r="R592" s="8">
        <f t="shared" si="177"/>
        <v>1.1787099917899999</v>
      </c>
      <c r="S592" s="8">
        <f t="shared" si="178"/>
        <v>1.10125373458</v>
      </c>
      <c r="T592" s="8">
        <f t="shared" si="179"/>
        <v>1.1480096633900001</v>
      </c>
      <c r="W592" s="7" t="s">
        <v>1895</v>
      </c>
      <c r="X592" s="7" t="s">
        <v>633</v>
      </c>
      <c r="Y592" s="8">
        <v>9.1407099707199999E-2</v>
      </c>
      <c r="Z592" s="8">
        <v>1.4800214886399999E-2</v>
      </c>
      <c r="AA592" s="8">
        <v>7.2502677196099999E-2</v>
      </c>
      <c r="AB592" s="8">
        <v>6.1331037388500001E-2</v>
      </c>
      <c r="AC592" s="8">
        <v>6.8647981766500003E-3</v>
      </c>
      <c r="AD592" s="8">
        <v>3.3057899016699997E-2</v>
      </c>
      <c r="AE592" s="8">
        <v>8.6120684955100002E-2</v>
      </c>
      <c r="AF592" s="8">
        <v>1.20694340866E-2</v>
      </c>
      <c r="AG592" s="8">
        <v>4.9819544344899998E-2</v>
      </c>
      <c r="AH592" s="8">
        <v>0.113245821084</v>
      </c>
      <c r="AI592" s="8">
        <v>1.7166488433100001E-2</v>
      </c>
      <c r="AJ592" s="8">
        <v>0.108302875513</v>
      </c>
      <c r="AK592" s="8">
        <v>0.43673664996700001</v>
      </c>
      <c r="AL592" s="8">
        <v>1.47106082349E-5</v>
      </c>
      <c r="AM592" s="8">
        <v>0.36932292366199998</v>
      </c>
      <c r="AN592" s="8">
        <v>1.1787099917899999</v>
      </c>
      <c r="AO592" s="8">
        <v>1.10125373458</v>
      </c>
      <c r="AP592" s="8">
        <v>1.1480096633900001</v>
      </c>
      <c r="AS592" s="7">
        <v>487210</v>
      </c>
      <c r="AT592" s="7" t="s">
        <v>633</v>
      </c>
      <c r="AU592" s="8">
        <v>0.17396157652944511</v>
      </c>
      <c r="AV592" s="8">
        <v>4.1545440993117098E-2</v>
      </c>
      <c r="AW592" s="8">
        <v>0.16455483268492094</v>
      </c>
      <c r="AX592" s="8">
        <v>0.1088038054574387</v>
      </c>
      <c r="AY592" s="8">
        <v>2.2793243164196293E-2</v>
      </c>
      <c r="AZ592" s="8">
        <v>8.5446171740003213E-2</v>
      </c>
      <c r="BA592" s="8">
        <v>0.17657991115003227</v>
      </c>
      <c r="BB592" s="8">
        <v>3.939199375144662E-2</v>
      </c>
      <c r="BC592" s="8">
        <v>0.14015786179922898</v>
      </c>
      <c r="BD592" s="8">
        <v>0.21843502608646931</v>
      </c>
      <c r="BE592" s="8">
        <v>5.1753742191691952E-2</v>
      </c>
      <c r="BF592" s="8">
        <v>0.23197901578079197</v>
      </c>
      <c r="BG592" s="8">
        <v>0.42969251045140266</v>
      </c>
      <c r="BH592" s="8">
        <v>1.2781209819048068E-5</v>
      </c>
      <c r="BI592" s="8">
        <v>0.36336610231261318</v>
      </c>
      <c r="BJ592" s="8">
        <v>1.3800618502070969</v>
      </c>
      <c r="BK592" s="8">
        <v>1.2009141881030647</v>
      </c>
      <c r="BL592" s="8">
        <v>1.3400007344425808</v>
      </c>
    </row>
    <row r="593" spans="1:64" x14ac:dyDescent="0.3">
      <c r="A593" s="7">
        <v>487990</v>
      </c>
      <c r="B593" s="7" t="s">
        <v>634</v>
      </c>
      <c r="C593" s="8">
        <f t="shared" si="162"/>
        <v>9.2215397516399997E-2</v>
      </c>
      <c r="D593" s="8">
        <f t="shared" si="163"/>
        <v>1.5793227556299999E-2</v>
      </c>
      <c r="E593" s="8">
        <f t="shared" si="164"/>
        <v>5.4653400294400002E-2</v>
      </c>
      <c r="F593" s="8">
        <f t="shared" si="165"/>
        <v>8.8829173354099997E-2</v>
      </c>
      <c r="G593" s="8">
        <f t="shared" si="166"/>
        <v>1.0921334986900001E-2</v>
      </c>
      <c r="H593" s="8">
        <f t="shared" si="167"/>
        <v>3.29138019165E-2</v>
      </c>
      <c r="I593" s="8">
        <f t="shared" si="168"/>
        <v>8.4307195586E-2</v>
      </c>
      <c r="J593" s="8">
        <f t="shared" si="169"/>
        <v>1.28006583223E-2</v>
      </c>
      <c r="K593" s="8">
        <f t="shared" si="170"/>
        <v>3.3238015436600002E-2</v>
      </c>
      <c r="L593" s="8">
        <f t="shared" si="171"/>
        <v>0.12354216309299999</v>
      </c>
      <c r="M593" s="8">
        <f t="shared" si="172"/>
        <v>1.9716827897000001E-2</v>
      </c>
      <c r="N593" s="8">
        <f t="shared" si="173"/>
        <v>9.1637612477100006E-2</v>
      </c>
      <c r="O593" s="8">
        <f t="shared" si="174"/>
        <v>0.40261418610999999</v>
      </c>
      <c r="P593" s="8">
        <f t="shared" si="175"/>
        <v>9.6524976101700003E-6</v>
      </c>
      <c r="Q593" s="8">
        <f t="shared" si="176"/>
        <v>0.36870219993300002</v>
      </c>
      <c r="R593" s="8">
        <f t="shared" si="177"/>
        <v>1.16266202537</v>
      </c>
      <c r="S593" s="8">
        <f t="shared" si="178"/>
        <v>1.13266431026</v>
      </c>
      <c r="T593" s="8">
        <f t="shared" si="179"/>
        <v>1.1303458693399999</v>
      </c>
      <c r="W593" s="7" t="s">
        <v>1896</v>
      </c>
      <c r="X593" s="7" t="s">
        <v>634</v>
      </c>
      <c r="Y593" s="8">
        <v>9.2215397516399997E-2</v>
      </c>
      <c r="Z593" s="8">
        <v>1.5793227556299999E-2</v>
      </c>
      <c r="AA593" s="8">
        <v>5.4653400294400002E-2</v>
      </c>
      <c r="AB593" s="8">
        <v>8.8829173354099997E-2</v>
      </c>
      <c r="AC593" s="8">
        <v>1.0921334986900001E-2</v>
      </c>
      <c r="AD593" s="8">
        <v>3.29138019165E-2</v>
      </c>
      <c r="AE593" s="8">
        <v>8.4307195586E-2</v>
      </c>
      <c r="AF593" s="8">
        <v>1.28006583223E-2</v>
      </c>
      <c r="AG593" s="8">
        <v>3.3238015436600002E-2</v>
      </c>
      <c r="AH593" s="8">
        <v>0.12354216309299999</v>
      </c>
      <c r="AI593" s="8">
        <v>1.9716827897000001E-2</v>
      </c>
      <c r="AJ593" s="8">
        <v>9.1637612477100006E-2</v>
      </c>
      <c r="AK593" s="8">
        <v>0.40261418610999999</v>
      </c>
      <c r="AL593" s="8">
        <v>9.6524976101700003E-6</v>
      </c>
      <c r="AM593" s="8">
        <v>0.36870219993300002</v>
      </c>
      <c r="AN593" s="8">
        <v>1.16266202537</v>
      </c>
      <c r="AO593" s="8">
        <v>1.13266431026</v>
      </c>
      <c r="AP593" s="8">
        <v>1.1303458693399999</v>
      </c>
      <c r="AS593" s="7">
        <v>487990</v>
      </c>
      <c r="AT593" s="7" t="s">
        <v>634</v>
      </c>
      <c r="AU593" s="8">
        <v>4.5241173846312911E-2</v>
      </c>
      <c r="AV593" s="8">
        <v>1.3404268133058062E-2</v>
      </c>
      <c r="AW593" s="8">
        <v>3.8655772963909679E-2</v>
      </c>
      <c r="AX593" s="8">
        <v>2.4529686924611296E-2</v>
      </c>
      <c r="AY593" s="8">
        <v>6.7251504222401622E-3</v>
      </c>
      <c r="AZ593" s="8">
        <v>1.6944576775246776E-2</v>
      </c>
      <c r="BA593" s="8">
        <v>4.6821706572241946E-2</v>
      </c>
      <c r="BB593" s="8">
        <v>1.2950390742950001E-2</v>
      </c>
      <c r="BC593" s="8">
        <v>3.2677498191122582E-2</v>
      </c>
      <c r="BD593" s="8">
        <v>6.224226827129032E-2</v>
      </c>
      <c r="BE593" s="8">
        <v>1.8304869314051609E-2</v>
      </c>
      <c r="BF593" s="8">
        <v>5.9011801263582263E-2</v>
      </c>
      <c r="BG593" s="8">
        <v>7.7925326343870976E-2</v>
      </c>
      <c r="BH593" s="8">
        <v>4.2696755188056455E-6</v>
      </c>
      <c r="BI593" s="8">
        <v>7.1361716116064511E-2</v>
      </c>
      <c r="BJ593" s="8">
        <v>1.097301214943226</v>
      </c>
      <c r="BK593" s="8">
        <v>0.24174780121870965</v>
      </c>
      <c r="BL593" s="8">
        <v>0.28599798260306453</v>
      </c>
    </row>
    <row r="594" spans="1:64" x14ac:dyDescent="0.3">
      <c r="A594" s="7">
        <v>488111</v>
      </c>
      <c r="B594" s="7" t="s">
        <v>635</v>
      </c>
      <c r="C594" s="8">
        <f t="shared" si="162"/>
        <v>3.4520848849145164E-2</v>
      </c>
      <c r="D594" s="8">
        <f t="shared" si="163"/>
        <v>9.7008038659435504E-3</v>
      </c>
      <c r="E594" s="8">
        <f t="shared" si="164"/>
        <v>3.0271233274870971E-2</v>
      </c>
      <c r="F594" s="8">
        <f t="shared" si="165"/>
        <v>3.0380252028182262E-2</v>
      </c>
      <c r="G594" s="8">
        <f t="shared" si="166"/>
        <v>7.8091499042048391E-3</v>
      </c>
      <c r="H594" s="8">
        <f t="shared" si="167"/>
        <v>2.3356430753753227E-2</v>
      </c>
      <c r="I594" s="8">
        <f t="shared" si="168"/>
        <v>3.5444564547516128E-2</v>
      </c>
      <c r="J594" s="8">
        <f t="shared" si="169"/>
        <v>9.3812910561612908E-3</v>
      </c>
      <c r="K594" s="8">
        <f t="shared" si="170"/>
        <v>2.6007768380451615E-2</v>
      </c>
      <c r="L594" s="8">
        <f t="shared" si="171"/>
        <v>4.8524063643806452E-2</v>
      </c>
      <c r="M594" s="8">
        <f t="shared" si="172"/>
        <v>1.3654894645503225E-2</v>
      </c>
      <c r="N594" s="8">
        <f t="shared" si="173"/>
        <v>4.7128737107306445E-2</v>
      </c>
      <c r="O594" s="8">
        <f t="shared" si="174"/>
        <v>5.7186344272354826E-2</v>
      </c>
      <c r="P594" s="8">
        <f t="shared" si="175"/>
        <v>1.4883823325416129E-6</v>
      </c>
      <c r="Q594" s="8">
        <f t="shared" si="176"/>
        <v>5.3513915270080654E-2</v>
      </c>
      <c r="R594" s="8">
        <f t="shared" si="177"/>
        <v>1</v>
      </c>
      <c r="S594" s="8">
        <f t="shared" si="178"/>
        <v>0.2067071230085484</v>
      </c>
      <c r="T594" s="8">
        <f t="shared" si="179"/>
        <v>0.21599491430661294</v>
      </c>
      <c r="W594" s="7" t="s">
        <v>1897</v>
      </c>
      <c r="X594" s="7" t="s">
        <v>635</v>
      </c>
      <c r="Y594" s="8">
        <v>0</v>
      </c>
      <c r="Z594" s="8">
        <v>0</v>
      </c>
      <c r="AA594" s="8">
        <v>0</v>
      </c>
      <c r="AB594" s="8">
        <v>0</v>
      </c>
      <c r="AC594" s="8">
        <v>0</v>
      </c>
      <c r="AD594" s="8">
        <v>0</v>
      </c>
      <c r="AE594" s="8">
        <v>0</v>
      </c>
      <c r="AF594" s="8">
        <v>0</v>
      </c>
      <c r="AG594" s="8">
        <v>0</v>
      </c>
      <c r="AH594" s="8">
        <v>0</v>
      </c>
      <c r="AI594" s="8">
        <v>0</v>
      </c>
      <c r="AJ594" s="8">
        <v>0</v>
      </c>
      <c r="AK594" s="8">
        <v>0</v>
      </c>
      <c r="AL594" s="8">
        <v>0</v>
      </c>
      <c r="AM594" s="8">
        <v>0</v>
      </c>
      <c r="AN594" s="8">
        <v>1</v>
      </c>
      <c r="AO594" s="8">
        <v>0</v>
      </c>
      <c r="AP594" s="8">
        <v>0</v>
      </c>
      <c r="AS594" s="7">
        <v>488111</v>
      </c>
      <c r="AT594" s="7" t="s">
        <v>635</v>
      </c>
      <c r="AU594" s="8">
        <v>3.4520848849145164E-2</v>
      </c>
      <c r="AV594" s="8">
        <v>9.7008038659435504E-3</v>
      </c>
      <c r="AW594" s="8">
        <v>3.0271233274870971E-2</v>
      </c>
      <c r="AX594" s="8">
        <v>3.0380252028182262E-2</v>
      </c>
      <c r="AY594" s="8">
        <v>7.8091499042048391E-3</v>
      </c>
      <c r="AZ594" s="8">
        <v>2.3356430753753227E-2</v>
      </c>
      <c r="BA594" s="8">
        <v>3.5444564547516128E-2</v>
      </c>
      <c r="BB594" s="8">
        <v>9.3812910561612908E-3</v>
      </c>
      <c r="BC594" s="8">
        <v>2.6007768380451615E-2</v>
      </c>
      <c r="BD594" s="8">
        <v>4.8524063643806452E-2</v>
      </c>
      <c r="BE594" s="8">
        <v>1.3654894645503225E-2</v>
      </c>
      <c r="BF594" s="8">
        <v>4.7128737107306445E-2</v>
      </c>
      <c r="BG594" s="8">
        <v>5.7186344272354826E-2</v>
      </c>
      <c r="BH594" s="8">
        <v>1.4883823325416129E-6</v>
      </c>
      <c r="BI594" s="8">
        <v>5.3513915270080654E-2</v>
      </c>
      <c r="BJ594" s="8">
        <v>1.0744928859899998</v>
      </c>
      <c r="BK594" s="8">
        <v>0.2067071230085484</v>
      </c>
      <c r="BL594" s="8">
        <v>0.21599491430661294</v>
      </c>
    </row>
    <row r="595" spans="1:64" x14ac:dyDescent="0.3">
      <c r="A595" s="7">
        <v>488119</v>
      </c>
      <c r="B595" s="7" t="s">
        <v>636</v>
      </c>
      <c r="C595" s="8">
        <f t="shared" si="162"/>
        <v>8.5150251045064504E-2</v>
      </c>
      <c r="D595" s="8">
        <f t="shared" si="163"/>
        <v>2.4458521663532257E-2</v>
      </c>
      <c r="E595" s="8">
        <f t="shared" si="164"/>
        <v>7.5709435360417729E-2</v>
      </c>
      <c r="F595" s="8">
        <f t="shared" si="165"/>
        <v>7.9417964757329026E-2</v>
      </c>
      <c r="G595" s="8">
        <f t="shared" si="166"/>
        <v>2.1096468338033872E-2</v>
      </c>
      <c r="H595" s="8">
        <f t="shared" si="167"/>
        <v>5.6834566164685484E-2</v>
      </c>
      <c r="I595" s="8">
        <f t="shared" si="168"/>
        <v>8.7971943474774175E-2</v>
      </c>
      <c r="J595" s="8">
        <f t="shared" si="169"/>
        <v>2.3689929719320962E-2</v>
      </c>
      <c r="K595" s="8">
        <f t="shared" si="170"/>
        <v>6.5774025521864524E-2</v>
      </c>
      <c r="L595" s="8">
        <f t="shared" si="171"/>
        <v>0.10537361482238709</v>
      </c>
      <c r="M595" s="8">
        <f t="shared" si="172"/>
        <v>3.0405888216541933E-2</v>
      </c>
      <c r="N595" s="8">
        <f t="shared" si="173"/>
        <v>0.1039086407177516</v>
      </c>
      <c r="O595" s="8">
        <f t="shared" si="174"/>
        <v>0.16480085810816136</v>
      </c>
      <c r="P595" s="8">
        <f t="shared" si="175"/>
        <v>3.1272517290975801E-6</v>
      </c>
      <c r="Q595" s="8">
        <f t="shared" si="176"/>
        <v>0.13749335396227413</v>
      </c>
      <c r="R595" s="8">
        <f t="shared" si="177"/>
        <v>1</v>
      </c>
      <c r="S595" s="8">
        <f t="shared" si="178"/>
        <v>0.52831674119596783</v>
      </c>
      <c r="T595" s="8">
        <f t="shared" si="179"/>
        <v>0.54840364065129033</v>
      </c>
      <c r="W595" s="7" t="s">
        <v>1898</v>
      </c>
      <c r="X595" s="7" t="s">
        <v>636</v>
      </c>
      <c r="Y595" s="8">
        <v>0</v>
      </c>
      <c r="Z595" s="8">
        <v>0</v>
      </c>
      <c r="AA595" s="8">
        <v>0</v>
      </c>
      <c r="AB595" s="8">
        <v>0</v>
      </c>
      <c r="AC595" s="8">
        <v>0</v>
      </c>
      <c r="AD595" s="8">
        <v>0</v>
      </c>
      <c r="AE595" s="8">
        <v>0</v>
      </c>
      <c r="AF595" s="8">
        <v>0</v>
      </c>
      <c r="AG595" s="8">
        <v>0</v>
      </c>
      <c r="AH595" s="8">
        <v>0</v>
      </c>
      <c r="AI595" s="8">
        <v>0</v>
      </c>
      <c r="AJ595" s="8">
        <v>0</v>
      </c>
      <c r="AK595" s="8">
        <v>0</v>
      </c>
      <c r="AL595" s="8">
        <v>0</v>
      </c>
      <c r="AM595" s="8">
        <v>0</v>
      </c>
      <c r="AN595" s="8">
        <v>1</v>
      </c>
      <c r="AO595" s="8">
        <v>0</v>
      </c>
      <c r="AP595" s="8">
        <v>0</v>
      </c>
      <c r="AS595" s="7">
        <v>488119</v>
      </c>
      <c r="AT595" s="7" t="s">
        <v>636</v>
      </c>
      <c r="AU595" s="8">
        <v>8.5150251045064504E-2</v>
      </c>
      <c r="AV595" s="8">
        <v>2.4458521663532257E-2</v>
      </c>
      <c r="AW595" s="8">
        <v>7.5709435360417729E-2</v>
      </c>
      <c r="AX595" s="8">
        <v>7.9417964757329026E-2</v>
      </c>
      <c r="AY595" s="8">
        <v>2.1096468338033872E-2</v>
      </c>
      <c r="AZ595" s="8">
        <v>5.6834566164685484E-2</v>
      </c>
      <c r="BA595" s="8">
        <v>8.7971943474774175E-2</v>
      </c>
      <c r="BB595" s="8">
        <v>2.3689929719320962E-2</v>
      </c>
      <c r="BC595" s="8">
        <v>6.5774025521864524E-2</v>
      </c>
      <c r="BD595" s="8">
        <v>0.10537361482238709</v>
      </c>
      <c r="BE595" s="8">
        <v>3.0405888216541933E-2</v>
      </c>
      <c r="BF595" s="8">
        <v>0.1039086407177516</v>
      </c>
      <c r="BG595" s="8">
        <v>0.16480085810816136</v>
      </c>
      <c r="BH595" s="8">
        <v>3.1272517290975801E-6</v>
      </c>
      <c r="BI595" s="8">
        <v>0.13749335396227413</v>
      </c>
      <c r="BJ595" s="8">
        <v>1.1853182080690325</v>
      </c>
      <c r="BK595" s="8">
        <v>0.52831674119596783</v>
      </c>
      <c r="BL595" s="8">
        <v>0.54840364065129033</v>
      </c>
    </row>
    <row r="596" spans="1:64" x14ac:dyDescent="0.3">
      <c r="A596" s="7">
        <v>488190</v>
      </c>
      <c r="B596" s="7" t="s">
        <v>637</v>
      </c>
      <c r="C596" s="8">
        <f t="shared" si="162"/>
        <v>0.13904683514428867</v>
      </c>
      <c r="D596" s="8">
        <f t="shared" si="163"/>
        <v>3.5555042557758071E-2</v>
      </c>
      <c r="E596" s="8">
        <f t="shared" si="164"/>
        <v>0.12310660503547421</v>
      </c>
      <c r="F596" s="8">
        <f t="shared" si="165"/>
        <v>0.14720959534727707</v>
      </c>
      <c r="G596" s="8">
        <f t="shared" si="166"/>
        <v>3.697938437768971E-2</v>
      </c>
      <c r="H596" s="8">
        <f t="shared" si="167"/>
        <v>0.11269892204142984</v>
      </c>
      <c r="I596" s="8">
        <f t="shared" si="168"/>
        <v>0.14318503996083384</v>
      </c>
      <c r="J596" s="8">
        <f t="shared" si="169"/>
        <v>3.4137081604570969E-2</v>
      </c>
      <c r="K596" s="8">
        <f t="shared" si="170"/>
        <v>0.10483878485478548</v>
      </c>
      <c r="L596" s="8">
        <f t="shared" si="171"/>
        <v>0.17074132588314514</v>
      </c>
      <c r="M596" s="8">
        <f t="shared" si="172"/>
        <v>4.3660675721119348E-2</v>
      </c>
      <c r="N596" s="8">
        <f t="shared" si="173"/>
        <v>0.17022122963847255</v>
      </c>
      <c r="O596" s="8">
        <f t="shared" si="174"/>
        <v>0.3161019823059999</v>
      </c>
      <c r="P596" s="8">
        <f t="shared" si="175"/>
        <v>2.5821675248512096E-5</v>
      </c>
      <c r="Q596" s="8">
        <f t="shared" si="176"/>
        <v>0.26137403652658042</v>
      </c>
      <c r="R596" s="8">
        <f t="shared" si="177"/>
        <v>1</v>
      </c>
      <c r="S596" s="8">
        <f t="shared" si="178"/>
        <v>1.0065653211208063</v>
      </c>
      <c r="T596" s="8">
        <f t="shared" si="179"/>
        <v>0.99183832577499997</v>
      </c>
      <c r="W596" s="7" t="s">
        <v>1899</v>
      </c>
      <c r="X596" s="7" t="s">
        <v>637</v>
      </c>
      <c r="Y596" s="8">
        <v>0</v>
      </c>
      <c r="Z596" s="8">
        <v>0</v>
      </c>
      <c r="AA596" s="8">
        <v>0</v>
      </c>
      <c r="AB596" s="8">
        <v>0</v>
      </c>
      <c r="AC596" s="8">
        <v>0</v>
      </c>
      <c r="AD596" s="8">
        <v>0</v>
      </c>
      <c r="AE596" s="8">
        <v>0</v>
      </c>
      <c r="AF596" s="8">
        <v>0</v>
      </c>
      <c r="AG596" s="8">
        <v>0</v>
      </c>
      <c r="AH596" s="8">
        <v>0</v>
      </c>
      <c r="AI596" s="8">
        <v>0</v>
      </c>
      <c r="AJ596" s="8">
        <v>0</v>
      </c>
      <c r="AK596" s="8">
        <v>0</v>
      </c>
      <c r="AL596" s="8">
        <v>0</v>
      </c>
      <c r="AM596" s="8">
        <v>0</v>
      </c>
      <c r="AN596" s="8">
        <v>1</v>
      </c>
      <c r="AO596" s="8">
        <v>0</v>
      </c>
      <c r="AP596" s="8">
        <v>0</v>
      </c>
      <c r="AS596" s="7">
        <v>488190</v>
      </c>
      <c r="AT596" s="7" t="s">
        <v>637</v>
      </c>
      <c r="AU596" s="8">
        <v>0.13904683514428867</v>
      </c>
      <c r="AV596" s="8">
        <v>3.5555042557758071E-2</v>
      </c>
      <c r="AW596" s="8">
        <v>0.12310660503547421</v>
      </c>
      <c r="AX596" s="8">
        <v>0.14720959534727707</v>
      </c>
      <c r="AY596" s="8">
        <v>3.697938437768971E-2</v>
      </c>
      <c r="AZ596" s="8">
        <v>0.11269892204142984</v>
      </c>
      <c r="BA596" s="8">
        <v>0.14318503996083384</v>
      </c>
      <c r="BB596" s="8">
        <v>3.4137081604570969E-2</v>
      </c>
      <c r="BC596" s="8">
        <v>0.10483878485478548</v>
      </c>
      <c r="BD596" s="8">
        <v>0.17074132588314514</v>
      </c>
      <c r="BE596" s="8">
        <v>4.3660675721119348E-2</v>
      </c>
      <c r="BF596" s="8">
        <v>0.17022122963847255</v>
      </c>
      <c r="BG596" s="8">
        <v>0.3161019823059999</v>
      </c>
      <c r="BH596" s="8">
        <v>2.5821675248512096E-5</v>
      </c>
      <c r="BI596" s="8">
        <v>0.26137403652658042</v>
      </c>
      <c r="BJ596" s="8">
        <v>1.2977084827377421</v>
      </c>
      <c r="BK596" s="8">
        <v>1.0065653211208063</v>
      </c>
      <c r="BL596" s="8">
        <v>0.99183832577499997</v>
      </c>
    </row>
    <row r="597" spans="1:64" x14ac:dyDescent="0.3">
      <c r="A597" s="7">
        <v>488210</v>
      </c>
      <c r="B597" s="7" t="s">
        <v>638</v>
      </c>
      <c r="C597" s="8">
        <f t="shared" si="162"/>
        <v>7.1550449070956451E-2</v>
      </c>
      <c r="D597" s="8">
        <f t="shared" si="163"/>
        <v>2.1142698356058059E-2</v>
      </c>
      <c r="E597" s="8">
        <f t="shared" si="164"/>
        <v>6.4471159396162894E-2</v>
      </c>
      <c r="F597" s="8">
        <f t="shared" si="165"/>
        <v>9.8152898114338721E-2</v>
      </c>
      <c r="G597" s="8">
        <f t="shared" si="166"/>
        <v>2.6423281928659673E-2</v>
      </c>
      <c r="H597" s="8">
        <f t="shared" si="167"/>
        <v>7.5129260291109681E-2</v>
      </c>
      <c r="I597" s="8">
        <f t="shared" si="168"/>
        <v>7.4250278350433879E-2</v>
      </c>
      <c r="J597" s="8">
        <f t="shared" si="169"/>
        <v>2.0672319089258383E-2</v>
      </c>
      <c r="K597" s="8">
        <f t="shared" si="170"/>
        <v>5.6484223706564508E-2</v>
      </c>
      <c r="L597" s="8">
        <f t="shared" si="171"/>
        <v>8.8167368055564535E-2</v>
      </c>
      <c r="M597" s="8">
        <f t="shared" si="172"/>
        <v>2.6325738869658066E-2</v>
      </c>
      <c r="N597" s="8">
        <f t="shared" si="173"/>
        <v>8.8691209968725787E-2</v>
      </c>
      <c r="O597" s="8">
        <f t="shared" si="174"/>
        <v>0.13577248204035483</v>
      </c>
      <c r="P597" s="8">
        <f t="shared" si="175"/>
        <v>1.4926002580525808E-6</v>
      </c>
      <c r="Q597" s="8">
        <f t="shared" si="176"/>
        <v>0.11268482500558062</v>
      </c>
      <c r="R597" s="8">
        <f t="shared" si="177"/>
        <v>1</v>
      </c>
      <c r="S597" s="8">
        <f t="shared" si="178"/>
        <v>0.50615705323774196</v>
      </c>
      <c r="T597" s="8">
        <f t="shared" si="179"/>
        <v>0.45785843404983867</v>
      </c>
      <c r="W597" s="7" t="s">
        <v>1900</v>
      </c>
      <c r="X597" s="7" t="s">
        <v>638</v>
      </c>
      <c r="Y597" s="8">
        <v>0</v>
      </c>
      <c r="Z597" s="8">
        <v>0</v>
      </c>
      <c r="AA597" s="8">
        <v>0</v>
      </c>
      <c r="AB597" s="8">
        <v>0</v>
      </c>
      <c r="AC597" s="8">
        <v>0</v>
      </c>
      <c r="AD597" s="8">
        <v>0</v>
      </c>
      <c r="AE597" s="8">
        <v>0</v>
      </c>
      <c r="AF597" s="8">
        <v>0</v>
      </c>
      <c r="AG597" s="8">
        <v>0</v>
      </c>
      <c r="AH597" s="8">
        <v>0</v>
      </c>
      <c r="AI597" s="8">
        <v>0</v>
      </c>
      <c r="AJ597" s="8">
        <v>0</v>
      </c>
      <c r="AK597" s="8">
        <v>0</v>
      </c>
      <c r="AL597" s="8">
        <v>0</v>
      </c>
      <c r="AM597" s="8">
        <v>0</v>
      </c>
      <c r="AN597" s="8">
        <v>1</v>
      </c>
      <c r="AO597" s="8">
        <v>0</v>
      </c>
      <c r="AP597" s="8">
        <v>0</v>
      </c>
      <c r="AS597" s="7">
        <v>488210</v>
      </c>
      <c r="AT597" s="7" t="s">
        <v>638</v>
      </c>
      <c r="AU597" s="8">
        <v>7.1550449070956451E-2</v>
      </c>
      <c r="AV597" s="8">
        <v>2.1142698356058059E-2</v>
      </c>
      <c r="AW597" s="8">
        <v>6.4471159396162894E-2</v>
      </c>
      <c r="AX597" s="8">
        <v>9.8152898114338721E-2</v>
      </c>
      <c r="AY597" s="8">
        <v>2.6423281928659673E-2</v>
      </c>
      <c r="AZ597" s="8">
        <v>7.5129260291109681E-2</v>
      </c>
      <c r="BA597" s="8">
        <v>7.4250278350433879E-2</v>
      </c>
      <c r="BB597" s="8">
        <v>2.0672319089258383E-2</v>
      </c>
      <c r="BC597" s="8">
        <v>5.6484223706564508E-2</v>
      </c>
      <c r="BD597" s="8">
        <v>8.8167368055564535E-2</v>
      </c>
      <c r="BE597" s="8">
        <v>2.6325738869658066E-2</v>
      </c>
      <c r="BF597" s="8">
        <v>8.8691209968725787E-2</v>
      </c>
      <c r="BG597" s="8">
        <v>0.13577248204035483</v>
      </c>
      <c r="BH597" s="8">
        <v>1.4926002580525808E-6</v>
      </c>
      <c r="BI597" s="8">
        <v>0.11268482500558062</v>
      </c>
      <c r="BJ597" s="8">
        <v>1.157164306823387</v>
      </c>
      <c r="BK597" s="8">
        <v>0.50615705323774196</v>
      </c>
      <c r="BL597" s="8">
        <v>0.45785843404983867</v>
      </c>
    </row>
    <row r="598" spans="1:64" x14ac:dyDescent="0.3">
      <c r="A598" s="7">
        <v>488310</v>
      </c>
      <c r="B598" s="7" t="s">
        <v>639</v>
      </c>
      <c r="C598" s="8">
        <f t="shared" si="162"/>
        <v>4.7674870068419362E-2</v>
      </c>
      <c r="D598" s="8">
        <f t="shared" si="163"/>
        <v>1.4361549286653227E-2</v>
      </c>
      <c r="E598" s="8">
        <f t="shared" si="164"/>
        <v>4.0982764903420961E-2</v>
      </c>
      <c r="F598" s="8">
        <f t="shared" si="165"/>
        <v>4.3569808161424202E-2</v>
      </c>
      <c r="G598" s="8">
        <f t="shared" si="166"/>
        <v>1.1361925636717743E-2</v>
      </c>
      <c r="H598" s="8">
        <f t="shared" si="167"/>
        <v>3.0014928326582258E-2</v>
      </c>
      <c r="I598" s="8">
        <f t="shared" si="168"/>
        <v>4.9791287113306444E-2</v>
      </c>
      <c r="J598" s="8">
        <f t="shared" si="169"/>
        <v>1.3975177079769358E-2</v>
      </c>
      <c r="K598" s="8">
        <f t="shared" si="170"/>
        <v>3.5237649477185488E-2</v>
      </c>
      <c r="L598" s="8">
        <f t="shared" si="171"/>
        <v>6.1950231216564525E-2</v>
      </c>
      <c r="M598" s="8">
        <f t="shared" si="172"/>
        <v>1.8585048016729035E-2</v>
      </c>
      <c r="N598" s="8">
        <f t="shared" si="173"/>
        <v>5.8469672669064526E-2</v>
      </c>
      <c r="O598" s="8">
        <f t="shared" si="174"/>
        <v>8.2749233271290357E-2</v>
      </c>
      <c r="P598" s="8">
        <f t="shared" si="175"/>
        <v>2.0094393004601613E-6</v>
      </c>
      <c r="Q598" s="8">
        <f t="shared" si="176"/>
        <v>7.1767140832258075E-2</v>
      </c>
      <c r="R598" s="8">
        <f t="shared" si="177"/>
        <v>1</v>
      </c>
      <c r="S598" s="8">
        <f t="shared" si="178"/>
        <v>0.27849504922129031</v>
      </c>
      <c r="T598" s="8">
        <f t="shared" si="179"/>
        <v>0.29255250076693551</v>
      </c>
      <c r="W598" s="7" t="s">
        <v>1901</v>
      </c>
      <c r="X598" s="7" t="s">
        <v>639</v>
      </c>
      <c r="Y598" s="8">
        <v>0</v>
      </c>
      <c r="Z598" s="8">
        <v>0</v>
      </c>
      <c r="AA598" s="8">
        <v>0</v>
      </c>
      <c r="AB598" s="8">
        <v>0</v>
      </c>
      <c r="AC598" s="8">
        <v>0</v>
      </c>
      <c r="AD598" s="8">
        <v>0</v>
      </c>
      <c r="AE598" s="8">
        <v>0</v>
      </c>
      <c r="AF598" s="8">
        <v>0</v>
      </c>
      <c r="AG598" s="8">
        <v>0</v>
      </c>
      <c r="AH598" s="8">
        <v>0</v>
      </c>
      <c r="AI598" s="8">
        <v>0</v>
      </c>
      <c r="AJ598" s="8">
        <v>0</v>
      </c>
      <c r="AK598" s="8">
        <v>0</v>
      </c>
      <c r="AL598" s="8">
        <v>0</v>
      </c>
      <c r="AM598" s="8">
        <v>0</v>
      </c>
      <c r="AN598" s="8">
        <v>1</v>
      </c>
      <c r="AO598" s="8">
        <v>0</v>
      </c>
      <c r="AP598" s="8">
        <v>0</v>
      </c>
      <c r="AS598" s="7">
        <v>488310</v>
      </c>
      <c r="AT598" s="7" t="s">
        <v>639</v>
      </c>
      <c r="AU598" s="8">
        <v>4.7674870068419362E-2</v>
      </c>
      <c r="AV598" s="8">
        <v>1.4361549286653227E-2</v>
      </c>
      <c r="AW598" s="8">
        <v>4.0982764903420961E-2</v>
      </c>
      <c r="AX598" s="8">
        <v>4.3569808161424202E-2</v>
      </c>
      <c r="AY598" s="8">
        <v>1.1361925636717743E-2</v>
      </c>
      <c r="AZ598" s="8">
        <v>3.0014928326582258E-2</v>
      </c>
      <c r="BA598" s="8">
        <v>4.9791287113306444E-2</v>
      </c>
      <c r="BB598" s="8">
        <v>1.3975177079769358E-2</v>
      </c>
      <c r="BC598" s="8">
        <v>3.5237649477185488E-2</v>
      </c>
      <c r="BD598" s="8">
        <v>6.1950231216564525E-2</v>
      </c>
      <c r="BE598" s="8">
        <v>1.8585048016729035E-2</v>
      </c>
      <c r="BF598" s="8">
        <v>5.8469672669064526E-2</v>
      </c>
      <c r="BG598" s="8">
        <v>8.2749233271290357E-2</v>
      </c>
      <c r="BH598" s="8">
        <v>2.0094393004601613E-6</v>
      </c>
      <c r="BI598" s="8">
        <v>7.1767140832258075E-2</v>
      </c>
      <c r="BJ598" s="8">
        <v>1.1030191842585482</v>
      </c>
      <c r="BK598" s="8">
        <v>0.27849504922129031</v>
      </c>
      <c r="BL598" s="8">
        <v>0.29255250076693551</v>
      </c>
    </row>
    <row r="599" spans="1:64" x14ac:dyDescent="0.3">
      <c r="A599" s="7">
        <v>488320</v>
      </c>
      <c r="B599" s="7" t="s">
        <v>640</v>
      </c>
      <c r="C599" s="8">
        <f t="shared" si="162"/>
        <v>4.1343241970322575E-2</v>
      </c>
      <c r="D599" s="8">
        <f t="shared" si="163"/>
        <v>1.2773508286537096E-2</v>
      </c>
      <c r="E599" s="8">
        <f t="shared" si="164"/>
        <v>3.5563543831682268E-2</v>
      </c>
      <c r="F599" s="8">
        <f t="shared" si="165"/>
        <v>7.6603740953403221E-2</v>
      </c>
      <c r="G599" s="8">
        <f t="shared" si="166"/>
        <v>2.1236579565003227E-2</v>
      </c>
      <c r="H599" s="8">
        <f t="shared" si="167"/>
        <v>5.3389831285835479E-2</v>
      </c>
      <c r="I599" s="8">
        <f t="shared" si="168"/>
        <v>4.2884630610274192E-2</v>
      </c>
      <c r="J599" s="8">
        <f t="shared" si="169"/>
        <v>1.2494762974943551E-2</v>
      </c>
      <c r="K599" s="8">
        <f t="shared" si="170"/>
        <v>3.0459228576451617E-2</v>
      </c>
      <c r="L599" s="8">
        <f t="shared" si="171"/>
        <v>5.0828360655032261E-2</v>
      </c>
      <c r="M599" s="8">
        <f t="shared" si="172"/>
        <v>1.5971137456666132E-2</v>
      </c>
      <c r="N599" s="8">
        <f t="shared" si="173"/>
        <v>4.8782488401048388E-2</v>
      </c>
      <c r="O599" s="8">
        <f t="shared" si="174"/>
        <v>7.1793917094838719E-2</v>
      </c>
      <c r="P599" s="8">
        <f t="shared" si="175"/>
        <v>6.2075322131338714E-7</v>
      </c>
      <c r="Q599" s="8">
        <f t="shared" si="176"/>
        <v>5.9722285343870959E-2</v>
      </c>
      <c r="R599" s="8">
        <f t="shared" si="177"/>
        <v>1</v>
      </c>
      <c r="S599" s="8">
        <f t="shared" si="178"/>
        <v>0.31252047438500002</v>
      </c>
      <c r="T599" s="8">
        <f t="shared" si="179"/>
        <v>0.24712894474225805</v>
      </c>
      <c r="W599" s="7" t="s">
        <v>1902</v>
      </c>
      <c r="X599" s="7" t="s">
        <v>640</v>
      </c>
      <c r="Y599" s="8">
        <v>0</v>
      </c>
      <c r="Z599" s="8">
        <v>0</v>
      </c>
      <c r="AA599" s="8">
        <v>0</v>
      </c>
      <c r="AB599" s="8">
        <v>0</v>
      </c>
      <c r="AC599" s="8">
        <v>0</v>
      </c>
      <c r="AD599" s="8">
        <v>0</v>
      </c>
      <c r="AE599" s="8">
        <v>0</v>
      </c>
      <c r="AF599" s="8">
        <v>0</v>
      </c>
      <c r="AG599" s="8">
        <v>0</v>
      </c>
      <c r="AH599" s="8">
        <v>0</v>
      </c>
      <c r="AI599" s="8">
        <v>0</v>
      </c>
      <c r="AJ599" s="8">
        <v>0</v>
      </c>
      <c r="AK599" s="8">
        <v>0</v>
      </c>
      <c r="AL599" s="8">
        <v>0</v>
      </c>
      <c r="AM599" s="8">
        <v>0</v>
      </c>
      <c r="AN599" s="8">
        <v>1</v>
      </c>
      <c r="AO599" s="8">
        <v>0</v>
      </c>
      <c r="AP599" s="8">
        <v>0</v>
      </c>
      <c r="AS599" s="7">
        <v>488320</v>
      </c>
      <c r="AT599" s="7" t="s">
        <v>640</v>
      </c>
      <c r="AU599" s="8">
        <v>4.1343241970322575E-2</v>
      </c>
      <c r="AV599" s="8">
        <v>1.2773508286537096E-2</v>
      </c>
      <c r="AW599" s="8">
        <v>3.5563543831682268E-2</v>
      </c>
      <c r="AX599" s="8">
        <v>7.6603740953403221E-2</v>
      </c>
      <c r="AY599" s="8">
        <v>2.1236579565003227E-2</v>
      </c>
      <c r="AZ599" s="8">
        <v>5.3389831285835479E-2</v>
      </c>
      <c r="BA599" s="8">
        <v>4.2884630610274192E-2</v>
      </c>
      <c r="BB599" s="8">
        <v>1.2494762974943551E-2</v>
      </c>
      <c r="BC599" s="8">
        <v>3.0459228576451617E-2</v>
      </c>
      <c r="BD599" s="8">
        <v>5.0828360655032261E-2</v>
      </c>
      <c r="BE599" s="8">
        <v>1.5971137456666132E-2</v>
      </c>
      <c r="BF599" s="8">
        <v>4.8782488401048388E-2</v>
      </c>
      <c r="BG599" s="8">
        <v>7.1793917094838719E-2</v>
      </c>
      <c r="BH599" s="8">
        <v>6.2075322131338714E-7</v>
      </c>
      <c r="BI599" s="8">
        <v>5.9722285343870959E-2</v>
      </c>
      <c r="BJ599" s="8">
        <v>1.0896802940885484</v>
      </c>
      <c r="BK599" s="8">
        <v>0.31252047438500002</v>
      </c>
      <c r="BL599" s="8">
        <v>0.24712894474225805</v>
      </c>
    </row>
    <row r="600" spans="1:64" x14ac:dyDescent="0.3">
      <c r="A600" s="7">
        <v>488330</v>
      </c>
      <c r="B600" s="7" t="s">
        <v>641</v>
      </c>
      <c r="C600" s="8">
        <f t="shared" si="162"/>
        <v>6.8397243539774208E-2</v>
      </c>
      <c r="D600" s="8">
        <f t="shared" si="163"/>
        <v>2.0801440179503233E-2</v>
      </c>
      <c r="E600" s="8">
        <f t="shared" si="164"/>
        <v>5.9499355059724195E-2</v>
      </c>
      <c r="F600" s="8">
        <f t="shared" si="165"/>
        <v>8.6524565002145171E-2</v>
      </c>
      <c r="G600" s="8">
        <f t="shared" si="166"/>
        <v>2.384617145575323E-2</v>
      </c>
      <c r="H600" s="8">
        <f t="shared" si="167"/>
        <v>6.3773812541901606E-2</v>
      </c>
      <c r="I600" s="8">
        <f t="shared" si="168"/>
        <v>7.2043685326806439E-2</v>
      </c>
      <c r="J600" s="8">
        <f t="shared" si="169"/>
        <v>2.0555855760195158E-2</v>
      </c>
      <c r="K600" s="8">
        <f t="shared" si="170"/>
        <v>5.174215369230644E-2</v>
      </c>
      <c r="L600" s="8">
        <f t="shared" si="171"/>
        <v>8.5158427462370984E-2</v>
      </c>
      <c r="M600" s="8">
        <f t="shared" si="172"/>
        <v>2.6045452325354834E-2</v>
      </c>
      <c r="N600" s="8">
        <f t="shared" si="173"/>
        <v>8.2586773213596754E-2</v>
      </c>
      <c r="O600" s="8">
        <f t="shared" si="174"/>
        <v>0.12102328040704836</v>
      </c>
      <c r="P600" s="8">
        <f t="shared" si="175"/>
        <v>1.4040131395522582E-6</v>
      </c>
      <c r="Q600" s="8">
        <f t="shared" si="176"/>
        <v>0.10028704750641936</v>
      </c>
      <c r="R600" s="8">
        <f t="shared" si="177"/>
        <v>1</v>
      </c>
      <c r="S600" s="8">
        <f t="shared" si="178"/>
        <v>0.44833809738693553</v>
      </c>
      <c r="T600" s="8">
        <f t="shared" si="179"/>
        <v>0.41853524316629032</v>
      </c>
      <c r="W600" s="7" t="s">
        <v>1903</v>
      </c>
      <c r="X600" s="7" t="s">
        <v>641</v>
      </c>
      <c r="Y600" s="8">
        <v>0</v>
      </c>
      <c r="Z600" s="8">
        <v>0</v>
      </c>
      <c r="AA600" s="8">
        <v>0</v>
      </c>
      <c r="AB600" s="8">
        <v>0</v>
      </c>
      <c r="AC600" s="8">
        <v>0</v>
      </c>
      <c r="AD600" s="8">
        <v>0</v>
      </c>
      <c r="AE600" s="8">
        <v>0</v>
      </c>
      <c r="AF600" s="8">
        <v>0</v>
      </c>
      <c r="AG600" s="8">
        <v>0</v>
      </c>
      <c r="AH600" s="8">
        <v>0</v>
      </c>
      <c r="AI600" s="8">
        <v>0</v>
      </c>
      <c r="AJ600" s="8">
        <v>0</v>
      </c>
      <c r="AK600" s="8">
        <v>0</v>
      </c>
      <c r="AL600" s="8">
        <v>0</v>
      </c>
      <c r="AM600" s="8">
        <v>0</v>
      </c>
      <c r="AN600" s="8">
        <v>1</v>
      </c>
      <c r="AO600" s="8">
        <v>0</v>
      </c>
      <c r="AP600" s="8">
        <v>0</v>
      </c>
      <c r="AS600" s="7">
        <v>488330</v>
      </c>
      <c r="AT600" s="7" t="s">
        <v>641</v>
      </c>
      <c r="AU600" s="8">
        <v>6.8397243539774208E-2</v>
      </c>
      <c r="AV600" s="8">
        <v>2.0801440179503233E-2</v>
      </c>
      <c r="AW600" s="8">
        <v>5.9499355059724195E-2</v>
      </c>
      <c r="AX600" s="8">
        <v>8.6524565002145171E-2</v>
      </c>
      <c r="AY600" s="8">
        <v>2.384617145575323E-2</v>
      </c>
      <c r="AZ600" s="8">
        <v>6.3773812541901606E-2</v>
      </c>
      <c r="BA600" s="8">
        <v>7.2043685326806439E-2</v>
      </c>
      <c r="BB600" s="8">
        <v>2.0555855760195158E-2</v>
      </c>
      <c r="BC600" s="8">
        <v>5.174215369230644E-2</v>
      </c>
      <c r="BD600" s="8">
        <v>8.5158427462370984E-2</v>
      </c>
      <c r="BE600" s="8">
        <v>2.6045452325354834E-2</v>
      </c>
      <c r="BF600" s="8">
        <v>8.2586773213596754E-2</v>
      </c>
      <c r="BG600" s="8">
        <v>0.12102328040704836</v>
      </c>
      <c r="BH600" s="8">
        <v>1.4040131395522582E-6</v>
      </c>
      <c r="BI600" s="8">
        <v>0.10028704750641936</v>
      </c>
      <c r="BJ600" s="8">
        <v>1.1486980387787098</v>
      </c>
      <c r="BK600" s="8">
        <v>0.44833809738693553</v>
      </c>
      <c r="BL600" s="8">
        <v>0.41853524316629032</v>
      </c>
    </row>
    <row r="601" spans="1:64" x14ac:dyDescent="0.3">
      <c r="A601" s="7">
        <v>488390</v>
      </c>
      <c r="B601" s="7" t="s">
        <v>642</v>
      </c>
      <c r="C601" s="8">
        <f t="shared" si="162"/>
        <v>8.6052068064887119E-2</v>
      </c>
      <c r="D601" s="8">
        <f t="shared" si="163"/>
        <v>2.3791343142522584E-2</v>
      </c>
      <c r="E601" s="8">
        <f t="shared" si="164"/>
        <v>7.5109234615862913E-2</v>
      </c>
      <c r="F601" s="8">
        <f t="shared" si="165"/>
        <v>0.11452885279594519</v>
      </c>
      <c r="G601" s="8">
        <f t="shared" si="166"/>
        <v>3.0181604468291937E-2</v>
      </c>
      <c r="H601" s="8">
        <f t="shared" si="167"/>
        <v>8.1143361193259655E-2</v>
      </c>
      <c r="I601" s="8">
        <f t="shared" si="168"/>
        <v>8.904274646448386E-2</v>
      </c>
      <c r="J601" s="8">
        <f t="shared" si="169"/>
        <v>2.3204329801120967E-2</v>
      </c>
      <c r="K601" s="8">
        <f t="shared" si="170"/>
        <v>6.4620500804804859E-2</v>
      </c>
      <c r="L601" s="8">
        <f t="shared" si="171"/>
        <v>0.10901605759296773</v>
      </c>
      <c r="M601" s="8">
        <f t="shared" si="172"/>
        <v>3.0254660157493549E-2</v>
      </c>
      <c r="N601" s="8">
        <f t="shared" si="173"/>
        <v>0.10591792751130645</v>
      </c>
      <c r="O601" s="8">
        <f t="shared" si="174"/>
        <v>0.16814603926258065</v>
      </c>
      <c r="P601" s="8">
        <f t="shared" si="175"/>
        <v>2.4977743662432251E-6</v>
      </c>
      <c r="Q601" s="8">
        <f t="shared" si="176"/>
        <v>0.14237281531587093</v>
      </c>
      <c r="R601" s="8">
        <f t="shared" si="177"/>
        <v>1</v>
      </c>
      <c r="S601" s="8">
        <f t="shared" si="178"/>
        <v>0.61295059265145158</v>
      </c>
      <c r="T601" s="8">
        <f t="shared" si="179"/>
        <v>0.56396435126403222</v>
      </c>
      <c r="W601" s="7" t="s">
        <v>1904</v>
      </c>
      <c r="X601" s="7" t="s">
        <v>642</v>
      </c>
      <c r="Y601" s="8">
        <v>0</v>
      </c>
      <c r="Z601" s="8">
        <v>0</v>
      </c>
      <c r="AA601" s="8">
        <v>0</v>
      </c>
      <c r="AB601" s="8">
        <v>0</v>
      </c>
      <c r="AC601" s="8">
        <v>0</v>
      </c>
      <c r="AD601" s="8">
        <v>0</v>
      </c>
      <c r="AE601" s="8">
        <v>0</v>
      </c>
      <c r="AF601" s="8">
        <v>0</v>
      </c>
      <c r="AG601" s="8">
        <v>0</v>
      </c>
      <c r="AH601" s="8">
        <v>0</v>
      </c>
      <c r="AI601" s="8">
        <v>0</v>
      </c>
      <c r="AJ601" s="8">
        <v>0</v>
      </c>
      <c r="AK601" s="8">
        <v>0</v>
      </c>
      <c r="AL601" s="8">
        <v>0</v>
      </c>
      <c r="AM601" s="8">
        <v>0</v>
      </c>
      <c r="AN601" s="8">
        <v>1</v>
      </c>
      <c r="AO601" s="8">
        <v>0</v>
      </c>
      <c r="AP601" s="8">
        <v>0</v>
      </c>
      <c r="AS601" s="7">
        <v>488390</v>
      </c>
      <c r="AT601" s="7" t="s">
        <v>642</v>
      </c>
      <c r="AU601" s="8">
        <v>8.6052068064887119E-2</v>
      </c>
      <c r="AV601" s="8">
        <v>2.3791343142522584E-2</v>
      </c>
      <c r="AW601" s="8">
        <v>7.5109234615862913E-2</v>
      </c>
      <c r="AX601" s="8">
        <v>0.11452885279594519</v>
      </c>
      <c r="AY601" s="8">
        <v>3.0181604468291937E-2</v>
      </c>
      <c r="AZ601" s="8">
        <v>8.1143361193259655E-2</v>
      </c>
      <c r="BA601" s="8">
        <v>8.904274646448386E-2</v>
      </c>
      <c r="BB601" s="8">
        <v>2.3204329801120967E-2</v>
      </c>
      <c r="BC601" s="8">
        <v>6.4620500804804859E-2</v>
      </c>
      <c r="BD601" s="8">
        <v>0.10901605759296773</v>
      </c>
      <c r="BE601" s="8">
        <v>3.0254660157493549E-2</v>
      </c>
      <c r="BF601" s="8">
        <v>0.10591792751130645</v>
      </c>
      <c r="BG601" s="8">
        <v>0.16814603926258065</v>
      </c>
      <c r="BH601" s="8">
        <v>2.4977743662432251E-6</v>
      </c>
      <c r="BI601" s="8">
        <v>0.14237281531587093</v>
      </c>
      <c r="BJ601" s="8">
        <v>1.184952645823387</v>
      </c>
      <c r="BK601" s="8">
        <v>0.61295059265145158</v>
      </c>
      <c r="BL601" s="8">
        <v>0.56396435126403222</v>
      </c>
    </row>
    <row r="602" spans="1:64" x14ac:dyDescent="0.3">
      <c r="A602" s="7">
        <v>488410</v>
      </c>
      <c r="B602" s="7" t="s">
        <v>643</v>
      </c>
      <c r="C602" s="8">
        <f t="shared" si="162"/>
        <v>9.0298831121200004E-2</v>
      </c>
      <c r="D602" s="8">
        <f t="shared" si="163"/>
        <v>1.4567041598500001E-2</v>
      </c>
      <c r="E602" s="8">
        <f t="shared" si="164"/>
        <v>5.0109494004399999E-2</v>
      </c>
      <c r="F602" s="8">
        <f t="shared" si="165"/>
        <v>8.4401659564699999E-2</v>
      </c>
      <c r="G602" s="8">
        <f t="shared" si="166"/>
        <v>9.2887588466999994E-3</v>
      </c>
      <c r="H602" s="8">
        <f t="shared" si="167"/>
        <v>2.5966544315399999E-2</v>
      </c>
      <c r="I602" s="8">
        <f t="shared" si="168"/>
        <v>8.6058631270199998E-2</v>
      </c>
      <c r="J602" s="8">
        <f t="shared" si="169"/>
        <v>1.1884204003599999E-2</v>
      </c>
      <c r="K602" s="8">
        <f t="shared" si="170"/>
        <v>2.9376494375099999E-2</v>
      </c>
      <c r="L602" s="8">
        <f t="shared" si="171"/>
        <v>0.109344890656</v>
      </c>
      <c r="M602" s="8">
        <f t="shared" si="172"/>
        <v>1.6611159385300001E-2</v>
      </c>
      <c r="N602" s="8">
        <f t="shared" si="173"/>
        <v>7.6772626533500005E-2</v>
      </c>
      <c r="O602" s="8">
        <f t="shared" si="174"/>
        <v>0.44455017046700002</v>
      </c>
      <c r="P602" s="8">
        <f t="shared" si="175"/>
        <v>1.07475302582E-5</v>
      </c>
      <c r="Q602" s="8">
        <f t="shared" si="176"/>
        <v>0.36949807768600001</v>
      </c>
      <c r="R602" s="8">
        <f t="shared" si="177"/>
        <v>1.15497536672</v>
      </c>
      <c r="S602" s="8">
        <f t="shared" si="178"/>
        <v>1.1196569627299999</v>
      </c>
      <c r="T602" s="8">
        <f t="shared" si="179"/>
        <v>1.1273193296499999</v>
      </c>
      <c r="W602" s="7" t="s">
        <v>1905</v>
      </c>
      <c r="X602" s="7" t="s">
        <v>643</v>
      </c>
      <c r="Y602" s="8">
        <v>9.0298831121200004E-2</v>
      </c>
      <c r="Z602" s="8">
        <v>1.4567041598500001E-2</v>
      </c>
      <c r="AA602" s="8">
        <v>5.0109494004399999E-2</v>
      </c>
      <c r="AB602" s="8">
        <v>8.4401659564699999E-2</v>
      </c>
      <c r="AC602" s="8">
        <v>9.2887588466999994E-3</v>
      </c>
      <c r="AD602" s="8">
        <v>2.5966544315399999E-2</v>
      </c>
      <c r="AE602" s="8">
        <v>8.6058631270199998E-2</v>
      </c>
      <c r="AF602" s="8">
        <v>1.1884204003599999E-2</v>
      </c>
      <c r="AG602" s="8">
        <v>2.9376494375099999E-2</v>
      </c>
      <c r="AH602" s="8">
        <v>0.109344890656</v>
      </c>
      <c r="AI602" s="8">
        <v>1.6611159385300001E-2</v>
      </c>
      <c r="AJ602" s="8">
        <v>7.6772626533500005E-2</v>
      </c>
      <c r="AK602" s="8">
        <v>0.44455017046700002</v>
      </c>
      <c r="AL602" s="8">
        <v>1.07475302582E-5</v>
      </c>
      <c r="AM602" s="8">
        <v>0.36949807768600001</v>
      </c>
      <c r="AN602" s="8">
        <v>1.15497536672</v>
      </c>
      <c r="AO602" s="8">
        <v>1.1196569627299999</v>
      </c>
      <c r="AP602" s="8">
        <v>1.1273193296499999</v>
      </c>
      <c r="AS602" s="7">
        <v>488410</v>
      </c>
      <c r="AT602" s="7" t="s">
        <v>643</v>
      </c>
      <c r="AU602" s="8">
        <v>0.17392111234930971</v>
      </c>
      <c r="AV602" s="8">
        <v>4.1447046088476616E-2</v>
      </c>
      <c r="AW602" s="8">
        <v>0.13841280024370975</v>
      </c>
      <c r="AX602" s="8">
        <v>0.16993215543276291</v>
      </c>
      <c r="AY602" s="8">
        <v>3.6440962061989664E-2</v>
      </c>
      <c r="AZ602" s="8">
        <v>0.10697380626192897</v>
      </c>
      <c r="BA602" s="8">
        <v>0.17722211242697911</v>
      </c>
      <c r="BB602" s="8">
        <v>3.9306460051179368E-2</v>
      </c>
      <c r="BC602" s="8">
        <v>0.11406639631415157</v>
      </c>
      <c r="BD602" s="8">
        <v>0.21384657889346617</v>
      </c>
      <c r="BE602" s="8">
        <v>5.0746778722217743E-2</v>
      </c>
      <c r="BF602" s="8">
        <v>0.19337729320710156</v>
      </c>
      <c r="BG602" s="8">
        <v>0.44455017046700002</v>
      </c>
      <c r="BH602" s="8">
        <v>7.7162687850712913E-6</v>
      </c>
      <c r="BI602" s="8">
        <v>0.36949807768600001</v>
      </c>
      <c r="BJ602" s="8">
        <v>1.3537809586812906</v>
      </c>
      <c r="BK602" s="8">
        <v>1.3133469237574193</v>
      </c>
      <c r="BL602" s="8">
        <v>1.3305949687925811</v>
      </c>
    </row>
    <row r="603" spans="1:64" x14ac:dyDescent="0.3">
      <c r="A603" s="7">
        <v>488490</v>
      </c>
      <c r="B603" s="7" t="s">
        <v>644</v>
      </c>
      <c r="C603" s="8">
        <f t="shared" si="162"/>
        <v>0.11868389729458065</v>
      </c>
      <c r="D603" s="8">
        <f t="shared" si="163"/>
        <v>3.1261137403414511E-2</v>
      </c>
      <c r="E603" s="8">
        <f t="shared" si="164"/>
        <v>9.6268236146458061E-2</v>
      </c>
      <c r="F603" s="8">
        <f t="shared" si="165"/>
        <v>0.11278701164727417</v>
      </c>
      <c r="G603" s="8">
        <f t="shared" si="166"/>
        <v>2.7701120154032744E-2</v>
      </c>
      <c r="H603" s="8">
        <f t="shared" si="167"/>
        <v>7.5235969207685494E-2</v>
      </c>
      <c r="I603" s="8">
        <f t="shared" si="168"/>
        <v>0.12232680613488708</v>
      </c>
      <c r="J603" s="8">
        <f t="shared" si="169"/>
        <v>3.0130017223566133E-2</v>
      </c>
      <c r="K603" s="8">
        <f t="shared" si="170"/>
        <v>8.1045940601411293E-2</v>
      </c>
      <c r="L603" s="8">
        <f t="shared" si="171"/>
        <v>0.14705072844522582</v>
      </c>
      <c r="M603" s="8">
        <f t="shared" si="172"/>
        <v>3.876727734789516E-2</v>
      </c>
      <c r="N603" s="8">
        <f t="shared" si="173"/>
        <v>0.1342460961070516</v>
      </c>
      <c r="O603" s="8">
        <f t="shared" si="174"/>
        <v>0.25691702741477418</v>
      </c>
      <c r="P603" s="8">
        <f t="shared" si="175"/>
        <v>4.885532624778064E-6</v>
      </c>
      <c r="Q603" s="8">
        <f t="shared" si="176"/>
        <v>0.21444571495625797</v>
      </c>
      <c r="R603" s="8">
        <f t="shared" si="177"/>
        <v>1</v>
      </c>
      <c r="S603" s="8">
        <f t="shared" si="178"/>
        <v>0.79636926229935467</v>
      </c>
      <c r="T603" s="8">
        <f t="shared" si="179"/>
        <v>0.81414792525048396</v>
      </c>
      <c r="W603" s="7" t="s">
        <v>1906</v>
      </c>
      <c r="X603" s="7" t="s">
        <v>644</v>
      </c>
      <c r="Y603" s="8">
        <v>0</v>
      </c>
      <c r="Z603" s="8">
        <v>0</v>
      </c>
      <c r="AA603" s="8">
        <v>0</v>
      </c>
      <c r="AB603" s="8">
        <v>0</v>
      </c>
      <c r="AC603" s="8">
        <v>0</v>
      </c>
      <c r="AD603" s="8">
        <v>0</v>
      </c>
      <c r="AE603" s="8">
        <v>0</v>
      </c>
      <c r="AF603" s="8">
        <v>0</v>
      </c>
      <c r="AG603" s="8">
        <v>0</v>
      </c>
      <c r="AH603" s="8">
        <v>0</v>
      </c>
      <c r="AI603" s="8">
        <v>0</v>
      </c>
      <c r="AJ603" s="8">
        <v>0</v>
      </c>
      <c r="AK603" s="8">
        <v>0</v>
      </c>
      <c r="AL603" s="8">
        <v>0</v>
      </c>
      <c r="AM603" s="8">
        <v>0</v>
      </c>
      <c r="AN603" s="8">
        <v>1</v>
      </c>
      <c r="AO603" s="8">
        <v>0</v>
      </c>
      <c r="AP603" s="8">
        <v>0</v>
      </c>
      <c r="AS603" s="7">
        <v>488490</v>
      </c>
      <c r="AT603" s="7" t="s">
        <v>644</v>
      </c>
      <c r="AU603" s="8">
        <v>0.11868389729458065</v>
      </c>
      <c r="AV603" s="8">
        <v>3.1261137403414511E-2</v>
      </c>
      <c r="AW603" s="8">
        <v>9.6268236146458061E-2</v>
      </c>
      <c r="AX603" s="8">
        <v>0.11278701164727417</v>
      </c>
      <c r="AY603" s="8">
        <v>2.7701120154032744E-2</v>
      </c>
      <c r="AZ603" s="8">
        <v>7.5235969207685494E-2</v>
      </c>
      <c r="BA603" s="8">
        <v>0.12232680613488708</v>
      </c>
      <c r="BB603" s="8">
        <v>3.0130017223566133E-2</v>
      </c>
      <c r="BC603" s="8">
        <v>8.1045940601411293E-2</v>
      </c>
      <c r="BD603" s="8">
        <v>0.14705072844522582</v>
      </c>
      <c r="BE603" s="8">
        <v>3.876727734789516E-2</v>
      </c>
      <c r="BF603" s="8">
        <v>0.1342460961070516</v>
      </c>
      <c r="BG603" s="8">
        <v>0.25691702741477418</v>
      </c>
      <c r="BH603" s="8">
        <v>4.885532624778064E-6</v>
      </c>
      <c r="BI603" s="8">
        <v>0.21444571495625797</v>
      </c>
      <c r="BJ603" s="8">
        <v>1.2462132708448388</v>
      </c>
      <c r="BK603" s="8">
        <v>0.79636926229935467</v>
      </c>
      <c r="BL603" s="8">
        <v>0.81414792525048396</v>
      </c>
    </row>
    <row r="604" spans="1:64" x14ac:dyDescent="0.3">
      <c r="A604" s="7">
        <v>488510</v>
      </c>
      <c r="B604" s="7" t="s">
        <v>645</v>
      </c>
      <c r="C604" s="8">
        <f t="shared" si="162"/>
        <v>9.0319289793600002E-2</v>
      </c>
      <c r="D604" s="8">
        <f t="shared" si="163"/>
        <v>1.4575516160099999E-2</v>
      </c>
      <c r="E604" s="8">
        <f t="shared" si="164"/>
        <v>5.19609306799E-2</v>
      </c>
      <c r="F604" s="8">
        <f t="shared" si="165"/>
        <v>4.8739290979800003E-2</v>
      </c>
      <c r="G604" s="8">
        <f t="shared" si="166"/>
        <v>5.3435281702300004E-3</v>
      </c>
      <c r="H604" s="8">
        <f t="shared" si="167"/>
        <v>1.5943949638600002E-2</v>
      </c>
      <c r="I604" s="8">
        <f t="shared" si="168"/>
        <v>8.6026157219999996E-2</v>
      </c>
      <c r="J604" s="8">
        <f t="shared" si="169"/>
        <v>1.18609125582E-2</v>
      </c>
      <c r="K604" s="8">
        <f t="shared" si="170"/>
        <v>3.1126183924199999E-2</v>
      </c>
      <c r="L604" s="8">
        <f t="shared" si="171"/>
        <v>0.10892215264000001</v>
      </c>
      <c r="M604" s="8">
        <f t="shared" si="172"/>
        <v>1.6558396428399999E-2</v>
      </c>
      <c r="N604" s="8">
        <f t="shared" si="173"/>
        <v>7.8897509613500005E-2</v>
      </c>
      <c r="O604" s="8">
        <f t="shared" si="174"/>
        <v>0.44595365864199998</v>
      </c>
      <c r="P604" s="8">
        <f t="shared" si="175"/>
        <v>1.86839739134E-5</v>
      </c>
      <c r="Q604" s="8">
        <f t="shared" si="176"/>
        <v>0.37024913539900001</v>
      </c>
      <c r="R604" s="8">
        <f t="shared" si="177"/>
        <v>1.1568557366300001</v>
      </c>
      <c r="S604" s="8">
        <f t="shared" si="178"/>
        <v>1.07002676879</v>
      </c>
      <c r="T604" s="8">
        <f t="shared" si="179"/>
        <v>1.1290132536999999</v>
      </c>
      <c r="W604" s="7" t="s">
        <v>1907</v>
      </c>
      <c r="X604" s="7" t="s">
        <v>645</v>
      </c>
      <c r="Y604" s="8">
        <v>9.0319289793600002E-2</v>
      </c>
      <c r="Z604" s="8">
        <v>1.4575516160099999E-2</v>
      </c>
      <c r="AA604" s="8">
        <v>5.19609306799E-2</v>
      </c>
      <c r="AB604" s="8">
        <v>4.8739290979800003E-2</v>
      </c>
      <c r="AC604" s="8">
        <v>5.3435281702300004E-3</v>
      </c>
      <c r="AD604" s="8">
        <v>1.5943949638600002E-2</v>
      </c>
      <c r="AE604" s="8">
        <v>8.6026157219999996E-2</v>
      </c>
      <c r="AF604" s="8">
        <v>1.18609125582E-2</v>
      </c>
      <c r="AG604" s="8">
        <v>3.1126183924199999E-2</v>
      </c>
      <c r="AH604" s="8">
        <v>0.10892215264000001</v>
      </c>
      <c r="AI604" s="8">
        <v>1.6558396428399999E-2</v>
      </c>
      <c r="AJ604" s="8">
        <v>7.8897509613500005E-2</v>
      </c>
      <c r="AK604" s="8">
        <v>0.44595365864199998</v>
      </c>
      <c r="AL604" s="8">
        <v>1.86839739134E-5</v>
      </c>
      <c r="AM604" s="8">
        <v>0.37024913539900001</v>
      </c>
      <c r="AN604" s="8">
        <v>1.1568557366300001</v>
      </c>
      <c r="AO604" s="8">
        <v>1.07002676879</v>
      </c>
      <c r="AP604" s="8">
        <v>1.1290132536999999</v>
      </c>
      <c r="AS604" s="7">
        <v>488510</v>
      </c>
      <c r="AT604" s="7" t="s">
        <v>645</v>
      </c>
      <c r="AU604" s="8">
        <v>0.17383770456400652</v>
      </c>
      <c r="AV604" s="8">
        <v>4.1430293919764688E-2</v>
      </c>
      <c r="AW604" s="8">
        <v>0.1404201499034177</v>
      </c>
      <c r="AX604" s="8">
        <v>0.22492115512854996</v>
      </c>
      <c r="AY604" s="8">
        <v>5.0848105467370487E-2</v>
      </c>
      <c r="AZ604" s="8">
        <v>0.14775871765618712</v>
      </c>
      <c r="BA604" s="8">
        <v>0.17702550653901938</v>
      </c>
      <c r="BB604" s="8">
        <v>3.9217253503198241E-2</v>
      </c>
      <c r="BC604" s="8">
        <v>0.11596155729393871</v>
      </c>
      <c r="BD604" s="8">
        <v>0.21302203877477252</v>
      </c>
      <c r="BE604" s="8">
        <v>5.0568508872817747E-2</v>
      </c>
      <c r="BF604" s="8">
        <v>0.1953991030227871</v>
      </c>
      <c r="BG604" s="8">
        <v>0.44595365864200054</v>
      </c>
      <c r="BH604" s="8">
        <v>6.5286381501212894E-6</v>
      </c>
      <c r="BI604" s="8">
        <v>0.3702491353989999</v>
      </c>
      <c r="BJ604" s="8">
        <v>1.3556881483872585</v>
      </c>
      <c r="BK604" s="8">
        <v>1.423527978252096</v>
      </c>
      <c r="BL604" s="8">
        <v>1.3322043173358067</v>
      </c>
    </row>
    <row r="605" spans="1:64" x14ac:dyDescent="0.3">
      <c r="A605" s="7">
        <v>488991</v>
      </c>
      <c r="B605" s="7" t="s">
        <v>646</v>
      </c>
      <c r="C605" s="8">
        <f t="shared" si="162"/>
        <v>0.11031483376364193</v>
      </c>
      <c r="D605" s="8">
        <f t="shared" si="163"/>
        <v>2.9684433321804839E-2</v>
      </c>
      <c r="E605" s="8">
        <f t="shared" si="164"/>
        <v>9.3465651598761301E-2</v>
      </c>
      <c r="F605" s="8">
        <f t="shared" si="165"/>
        <v>0.10277245220630643</v>
      </c>
      <c r="G605" s="8">
        <f t="shared" si="166"/>
        <v>2.5352596061911613E-2</v>
      </c>
      <c r="H605" s="8">
        <f t="shared" si="167"/>
        <v>7.1986746022546774E-2</v>
      </c>
      <c r="I605" s="8">
        <f t="shared" si="168"/>
        <v>0.11355485498261933</v>
      </c>
      <c r="J605" s="8">
        <f t="shared" si="169"/>
        <v>2.8646399161906776E-2</v>
      </c>
      <c r="K605" s="8">
        <f t="shared" si="170"/>
        <v>7.8774042026485483E-2</v>
      </c>
      <c r="L605" s="8">
        <f t="shared" si="171"/>
        <v>0.13835053433364516</v>
      </c>
      <c r="M605" s="8">
        <f t="shared" si="172"/>
        <v>3.7185405577091928E-2</v>
      </c>
      <c r="N605" s="8">
        <f t="shared" si="173"/>
        <v>0.13142327976794355</v>
      </c>
      <c r="O605" s="8">
        <f t="shared" si="174"/>
        <v>0.23344109306579044</v>
      </c>
      <c r="P605" s="8">
        <f t="shared" si="175"/>
        <v>4.2586237436449983E-6</v>
      </c>
      <c r="Q605" s="8">
        <f t="shared" si="176"/>
        <v>0.19670370912198396</v>
      </c>
      <c r="R605" s="8">
        <f t="shared" si="177"/>
        <v>1</v>
      </c>
      <c r="S605" s="8">
        <f t="shared" si="178"/>
        <v>0.73236985880661298</v>
      </c>
      <c r="T605" s="8">
        <f t="shared" si="179"/>
        <v>0.75323336068725799</v>
      </c>
      <c r="W605" s="7" t="s">
        <v>1908</v>
      </c>
      <c r="X605" s="7" t="s">
        <v>646</v>
      </c>
      <c r="Y605" s="8">
        <v>0</v>
      </c>
      <c r="Z605" s="8">
        <v>0</v>
      </c>
      <c r="AA605" s="8">
        <v>0</v>
      </c>
      <c r="AB605" s="8">
        <v>0</v>
      </c>
      <c r="AC605" s="8">
        <v>0</v>
      </c>
      <c r="AD605" s="8">
        <v>0</v>
      </c>
      <c r="AE605" s="8">
        <v>0</v>
      </c>
      <c r="AF605" s="8">
        <v>0</v>
      </c>
      <c r="AG605" s="8">
        <v>0</v>
      </c>
      <c r="AH605" s="8">
        <v>0</v>
      </c>
      <c r="AI605" s="8">
        <v>0</v>
      </c>
      <c r="AJ605" s="8">
        <v>0</v>
      </c>
      <c r="AK605" s="8">
        <v>0</v>
      </c>
      <c r="AL605" s="8">
        <v>0</v>
      </c>
      <c r="AM605" s="8">
        <v>0</v>
      </c>
      <c r="AN605" s="8">
        <v>1</v>
      </c>
      <c r="AO605" s="8">
        <v>0</v>
      </c>
      <c r="AP605" s="8">
        <v>0</v>
      </c>
      <c r="AS605" s="7">
        <v>488991</v>
      </c>
      <c r="AT605" s="7" t="s">
        <v>646</v>
      </c>
      <c r="AU605" s="8">
        <v>0.11031483376364193</v>
      </c>
      <c r="AV605" s="8">
        <v>2.9684433321804839E-2</v>
      </c>
      <c r="AW605" s="8">
        <v>9.3465651598761301E-2</v>
      </c>
      <c r="AX605" s="8">
        <v>0.10277245220630643</v>
      </c>
      <c r="AY605" s="8">
        <v>2.5352596061911613E-2</v>
      </c>
      <c r="AZ605" s="8">
        <v>7.1986746022546774E-2</v>
      </c>
      <c r="BA605" s="8">
        <v>0.11355485498261933</v>
      </c>
      <c r="BB605" s="8">
        <v>2.8646399161906776E-2</v>
      </c>
      <c r="BC605" s="8">
        <v>7.8774042026485483E-2</v>
      </c>
      <c r="BD605" s="8">
        <v>0.13835053433364516</v>
      </c>
      <c r="BE605" s="8">
        <v>3.7185405577091928E-2</v>
      </c>
      <c r="BF605" s="8">
        <v>0.13142327976794355</v>
      </c>
      <c r="BG605" s="8">
        <v>0.23344109306579044</v>
      </c>
      <c r="BH605" s="8">
        <v>4.2586237436449983E-6</v>
      </c>
      <c r="BI605" s="8">
        <v>0.19670370912198396</v>
      </c>
      <c r="BJ605" s="8">
        <v>1.2334649186843549</v>
      </c>
      <c r="BK605" s="8">
        <v>0.73236985880661298</v>
      </c>
      <c r="BL605" s="8">
        <v>0.75323336068725799</v>
      </c>
    </row>
    <row r="606" spans="1:64" x14ac:dyDescent="0.3">
      <c r="A606" s="7">
        <v>488999</v>
      </c>
      <c r="B606" s="7" t="s">
        <v>647</v>
      </c>
      <c r="C606" s="8">
        <f t="shared" si="162"/>
        <v>6.9665948055080654E-2</v>
      </c>
      <c r="D606" s="8">
        <f t="shared" si="163"/>
        <v>2.0462211366082259E-2</v>
      </c>
      <c r="E606" s="8">
        <f t="shared" si="164"/>
        <v>5.919950868932098E-2</v>
      </c>
      <c r="F606" s="8">
        <f t="shared" si="165"/>
        <v>8.4573854089975822E-2</v>
      </c>
      <c r="G606" s="8">
        <f t="shared" si="166"/>
        <v>2.3152835127281127E-2</v>
      </c>
      <c r="H606" s="8">
        <f t="shared" si="167"/>
        <v>5.7792315421764523E-2</v>
      </c>
      <c r="I606" s="8">
        <f t="shared" si="168"/>
        <v>7.243110314253226E-2</v>
      </c>
      <c r="J606" s="8">
        <f t="shared" si="169"/>
        <v>2.0034166242764516E-2</v>
      </c>
      <c r="K606" s="8">
        <f t="shared" si="170"/>
        <v>5.0838844209819357E-2</v>
      </c>
      <c r="L606" s="8">
        <f t="shared" si="171"/>
        <v>8.7175380931225802E-2</v>
      </c>
      <c r="M606" s="8">
        <f t="shared" si="172"/>
        <v>2.5752065386398387E-2</v>
      </c>
      <c r="N606" s="8">
        <f t="shared" si="173"/>
        <v>8.2556898149051594E-2</v>
      </c>
      <c r="O606" s="8">
        <f t="shared" si="174"/>
        <v>0.13442924760874195</v>
      </c>
      <c r="P606" s="8">
        <f t="shared" si="175"/>
        <v>1.9004439000014512E-6</v>
      </c>
      <c r="Q606" s="8">
        <f t="shared" si="176"/>
        <v>0.11261529011351613</v>
      </c>
      <c r="R606" s="8">
        <f t="shared" si="177"/>
        <v>1</v>
      </c>
      <c r="S606" s="8">
        <f t="shared" si="178"/>
        <v>0.47197061754193537</v>
      </c>
      <c r="T606" s="8">
        <f t="shared" si="179"/>
        <v>0.44975572649822582</v>
      </c>
      <c r="W606" s="7" t="s">
        <v>1909</v>
      </c>
      <c r="X606" s="7" t="s">
        <v>647</v>
      </c>
      <c r="Y606" s="8">
        <v>0</v>
      </c>
      <c r="Z606" s="8">
        <v>0</v>
      </c>
      <c r="AA606" s="8">
        <v>0</v>
      </c>
      <c r="AB606" s="8">
        <v>0</v>
      </c>
      <c r="AC606" s="8">
        <v>0</v>
      </c>
      <c r="AD606" s="8">
        <v>0</v>
      </c>
      <c r="AE606" s="8">
        <v>0</v>
      </c>
      <c r="AF606" s="8">
        <v>0</v>
      </c>
      <c r="AG606" s="8">
        <v>0</v>
      </c>
      <c r="AH606" s="8">
        <v>0</v>
      </c>
      <c r="AI606" s="8">
        <v>0</v>
      </c>
      <c r="AJ606" s="8">
        <v>0</v>
      </c>
      <c r="AK606" s="8">
        <v>0</v>
      </c>
      <c r="AL606" s="8">
        <v>0</v>
      </c>
      <c r="AM606" s="8">
        <v>0</v>
      </c>
      <c r="AN606" s="8">
        <v>1</v>
      </c>
      <c r="AO606" s="8">
        <v>0</v>
      </c>
      <c r="AP606" s="8">
        <v>0</v>
      </c>
      <c r="AS606" s="7">
        <v>488999</v>
      </c>
      <c r="AT606" s="7" t="s">
        <v>647</v>
      </c>
      <c r="AU606" s="8">
        <v>6.9665948055080654E-2</v>
      </c>
      <c r="AV606" s="8">
        <v>2.0462211366082259E-2</v>
      </c>
      <c r="AW606" s="8">
        <v>5.919950868932098E-2</v>
      </c>
      <c r="AX606" s="8">
        <v>8.4573854089975822E-2</v>
      </c>
      <c r="AY606" s="8">
        <v>2.3152835127281127E-2</v>
      </c>
      <c r="AZ606" s="8">
        <v>5.7792315421764523E-2</v>
      </c>
      <c r="BA606" s="8">
        <v>7.243110314253226E-2</v>
      </c>
      <c r="BB606" s="8">
        <v>2.0034166242764516E-2</v>
      </c>
      <c r="BC606" s="8">
        <v>5.0838844209819357E-2</v>
      </c>
      <c r="BD606" s="8">
        <v>8.7175380931225802E-2</v>
      </c>
      <c r="BE606" s="8">
        <v>2.5752065386398387E-2</v>
      </c>
      <c r="BF606" s="8">
        <v>8.2556898149051594E-2</v>
      </c>
      <c r="BG606" s="8">
        <v>0.13442924760874195</v>
      </c>
      <c r="BH606" s="8">
        <v>1.9004439000014512E-6</v>
      </c>
      <c r="BI606" s="8">
        <v>0.11261529011351613</v>
      </c>
      <c r="BJ606" s="8">
        <v>1.1493276681106452</v>
      </c>
      <c r="BK606" s="8">
        <v>0.47197061754193537</v>
      </c>
      <c r="BL606" s="8">
        <v>0.44975572649822582</v>
      </c>
    </row>
    <row r="607" spans="1:64" x14ac:dyDescent="0.3">
      <c r="A607" s="7">
        <v>491110</v>
      </c>
      <c r="B607" s="7" t="s">
        <v>648</v>
      </c>
      <c r="C607" s="8">
        <f t="shared" si="162"/>
        <v>3.4944071635600003E-2</v>
      </c>
      <c r="D607" s="8">
        <f t="shared" si="163"/>
        <v>3.4586778884099999E-3</v>
      </c>
      <c r="E607" s="8">
        <f t="shared" si="164"/>
        <v>6.6507487026799997E-2</v>
      </c>
      <c r="F607" s="8">
        <f t="shared" si="165"/>
        <v>1.6440067548900001E-2</v>
      </c>
      <c r="G607" s="8">
        <f t="shared" si="166"/>
        <v>1.6837170141300001E-3</v>
      </c>
      <c r="H607" s="8">
        <f t="shared" si="167"/>
        <v>2.9935973010600001E-2</v>
      </c>
      <c r="I607" s="8">
        <f t="shared" si="168"/>
        <v>1.8919261859499999E-2</v>
      </c>
      <c r="J607" s="8">
        <f t="shared" si="169"/>
        <v>1.6216594774800001E-3</v>
      </c>
      <c r="K607" s="8">
        <f t="shared" si="170"/>
        <v>2.66988537938E-2</v>
      </c>
      <c r="L607" s="8">
        <f t="shared" si="171"/>
        <v>-0.14683461195200001</v>
      </c>
      <c r="M607" s="8">
        <f t="shared" si="172"/>
        <v>-1.3278361725900001E-2</v>
      </c>
      <c r="N607" s="8">
        <f t="shared" si="173"/>
        <v>-0.29648545074400001</v>
      </c>
      <c r="O607" s="8">
        <f t="shared" si="174"/>
        <v>-0.146464759922</v>
      </c>
      <c r="P607" s="8">
        <f t="shared" si="175"/>
        <v>1.52901380771E-5</v>
      </c>
      <c r="Q607" s="8">
        <f t="shared" si="176"/>
        <v>0.63704828489099996</v>
      </c>
      <c r="R607" s="8">
        <f t="shared" si="177"/>
        <v>1.1049102365500001</v>
      </c>
      <c r="S607" s="8">
        <f t="shared" si="178"/>
        <v>1.0480597575699999</v>
      </c>
      <c r="T607" s="8">
        <f t="shared" si="179"/>
        <v>1.04723977513</v>
      </c>
      <c r="W607" s="7" t="s">
        <v>1910</v>
      </c>
      <c r="X607" s="7" t="s">
        <v>648</v>
      </c>
      <c r="Y607" s="8">
        <v>3.4944071635600003E-2</v>
      </c>
      <c r="Z607" s="8">
        <v>3.4586778884099999E-3</v>
      </c>
      <c r="AA607" s="8">
        <v>6.6507487026799997E-2</v>
      </c>
      <c r="AB607" s="8">
        <v>1.6440067548900001E-2</v>
      </c>
      <c r="AC607" s="8">
        <v>1.6837170141300001E-3</v>
      </c>
      <c r="AD607" s="8">
        <v>2.9935973010600001E-2</v>
      </c>
      <c r="AE607" s="8">
        <v>1.8919261859499999E-2</v>
      </c>
      <c r="AF607" s="8">
        <v>1.6216594774800001E-3</v>
      </c>
      <c r="AG607" s="8">
        <v>2.66988537938E-2</v>
      </c>
      <c r="AH607" s="8">
        <v>-0.14683461195200001</v>
      </c>
      <c r="AI607" s="8">
        <v>-1.3278361725900001E-2</v>
      </c>
      <c r="AJ607" s="8">
        <v>-0.29648545074400001</v>
      </c>
      <c r="AK607" s="8">
        <v>-0.146464759922</v>
      </c>
      <c r="AL607" s="8">
        <v>1.52901380771E-5</v>
      </c>
      <c r="AM607" s="8">
        <v>0.63704828489099996</v>
      </c>
      <c r="AN607" s="8">
        <v>1.1049102365500001</v>
      </c>
      <c r="AO607" s="8">
        <v>1.0480597575699999</v>
      </c>
      <c r="AP607" s="8">
        <v>1.04723977513</v>
      </c>
      <c r="AS607" s="7">
        <v>491110</v>
      </c>
      <c r="AT607" s="7" t="s">
        <v>648</v>
      </c>
      <c r="AU607" s="8">
        <v>3.2947943283262907E-2</v>
      </c>
      <c r="AV607" s="8">
        <v>7.8989849356364498E-3</v>
      </c>
      <c r="AW607" s="8">
        <v>7.6071300597711278E-2</v>
      </c>
      <c r="AX607" s="8">
        <v>1.3476396934432257E-2</v>
      </c>
      <c r="AY607" s="8">
        <v>3.1603970297879036E-3</v>
      </c>
      <c r="AZ607" s="8">
        <v>3.1289222169622578E-2</v>
      </c>
      <c r="BA607" s="8">
        <v>2.3450661871475806E-2</v>
      </c>
      <c r="BB607" s="8">
        <v>4.3651461058793551E-3</v>
      </c>
      <c r="BC607" s="8">
        <v>3.9060982172738727E-2</v>
      </c>
      <c r="BD607" s="8">
        <v>-0.13736790155543555</v>
      </c>
      <c r="BE607" s="8">
        <v>-3.1071879549082259E-2</v>
      </c>
      <c r="BF607" s="8">
        <v>-0.31876969998496774</v>
      </c>
      <c r="BG607" s="8">
        <v>-5.6696036098838692E-2</v>
      </c>
      <c r="BH607" s="8">
        <v>5.4369138043875812E-6</v>
      </c>
      <c r="BI607" s="8">
        <v>0.24659933608683865</v>
      </c>
      <c r="BJ607" s="8">
        <v>1.1169182288166131</v>
      </c>
      <c r="BK607" s="8">
        <v>0.43502279032741942</v>
      </c>
      <c r="BL607" s="8">
        <v>0.4539735643440323</v>
      </c>
    </row>
    <row r="608" spans="1:64" x14ac:dyDescent="0.3">
      <c r="A608" s="7">
        <v>492110</v>
      </c>
      <c r="B608" s="7" t="s">
        <v>649</v>
      </c>
      <c r="C608" s="8">
        <f t="shared" si="162"/>
        <v>6.1169016129399997E-2</v>
      </c>
      <c r="D608" s="8">
        <f t="shared" si="163"/>
        <v>6.4378062919499997E-3</v>
      </c>
      <c r="E608" s="8">
        <f t="shared" si="164"/>
        <v>6.7236925064999994E-2</v>
      </c>
      <c r="F608" s="8">
        <f t="shared" si="165"/>
        <v>2.0543422038100001E-2</v>
      </c>
      <c r="G608" s="8">
        <f t="shared" si="166"/>
        <v>1.63020762909E-3</v>
      </c>
      <c r="H608" s="8">
        <f t="shared" si="167"/>
        <v>1.16608638524E-2</v>
      </c>
      <c r="I608" s="8">
        <f t="shared" si="168"/>
        <v>4.7142246632500003E-2</v>
      </c>
      <c r="J608" s="8">
        <f t="shared" si="169"/>
        <v>4.6769433778899999E-3</v>
      </c>
      <c r="K608" s="8">
        <f t="shared" si="170"/>
        <v>3.2610334915199997E-2</v>
      </c>
      <c r="L608" s="8">
        <f t="shared" si="171"/>
        <v>6.1481049705199999E-2</v>
      </c>
      <c r="M608" s="8">
        <f t="shared" si="172"/>
        <v>6.27182974605E-3</v>
      </c>
      <c r="N608" s="8">
        <f t="shared" si="173"/>
        <v>8.2850069684499997E-2</v>
      </c>
      <c r="O608" s="8">
        <f t="shared" si="174"/>
        <v>0.55489875327000004</v>
      </c>
      <c r="P608" s="8">
        <f t="shared" si="175"/>
        <v>3.1846517122299998E-5</v>
      </c>
      <c r="Q608" s="8">
        <f t="shared" si="176"/>
        <v>0.43932844768000001</v>
      </c>
      <c r="R608" s="8">
        <f t="shared" si="177"/>
        <v>1.1348437474899999</v>
      </c>
      <c r="S608" s="8">
        <f t="shared" si="178"/>
        <v>1.0338344935199999</v>
      </c>
      <c r="T608" s="8">
        <f t="shared" si="179"/>
        <v>1.08442952493</v>
      </c>
      <c r="W608" s="7" t="s">
        <v>1911</v>
      </c>
      <c r="X608" s="7" t="s">
        <v>649</v>
      </c>
      <c r="Y608" s="8">
        <v>6.1169016129399997E-2</v>
      </c>
      <c r="Z608" s="8">
        <v>6.4378062919499997E-3</v>
      </c>
      <c r="AA608" s="8">
        <v>6.7236925064999994E-2</v>
      </c>
      <c r="AB608" s="8">
        <v>2.0543422038100001E-2</v>
      </c>
      <c r="AC608" s="8">
        <v>1.63020762909E-3</v>
      </c>
      <c r="AD608" s="8">
        <v>1.16608638524E-2</v>
      </c>
      <c r="AE608" s="8">
        <v>4.7142246632500003E-2</v>
      </c>
      <c r="AF608" s="8">
        <v>4.6769433778899999E-3</v>
      </c>
      <c r="AG608" s="8">
        <v>3.2610334915199997E-2</v>
      </c>
      <c r="AH608" s="8">
        <v>6.1481049705199999E-2</v>
      </c>
      <c r="AI608" s="8">
        <v>6.27182974605E-3</v>
      </c>
      <c r="AJ608" s="8">
        <v>8.2850069684499997E-2</v>
      </c>
      <c r="AK608" s="8">
        <v>0.55489875327000004</v>
      </c>
      <c r="AL608" s="8">
        <v>3.1846517122299998E-5</v>
      </c>
      <c r="AM608" s="8">
        <v>0.43932844768000001</v>
      </c>
      <c r="AN608" s="8">
        <v>1.1348437474899999</v>
      </c>
      <c r="AO608" s="8">
        <v>1.0338344935199999</v>
      </c>
      <c r="AP608" s="8">
        <v>1.08442952493</v>
      </c>
      <c r="AS608" s="7">
        <v>492110</v>
      </c>
      <c r="AT608" s="7" t="s">
        <v>649</v>
      </c>
      <c r="AU608" s="8">
        <v>0.12167186146081609</v>
      </c>
      <c r="AV608" s="8">
        <v>2.6326667502214844E-2</v>
      </c>
      <c r="AW608" s="8">
        <v>0.15667957573658711</v>
      </c>
      <c r="AX608" s="8">
        <v>6.0754350322508067E-2</v>
      </c>
      <c r="AY608" s="8">
        <v>1.1408041327801129E-2</v>
      </c>
      <c r="AZ608" s="8">
        <v>5.3728540024674976E-2</v>
      </c>
      <c r="BA608" s="8">
        <v>0.10080186865333549</v>
      </c>
      <c r="BB608" s="8">
        <v>2.1652858955668059E-2</v>
      </c>
      <c r="BC608" s="8">
        <v>0.10573039383191131</v>
      </c>
      <c r="BD608" s="8">
        <v>0.12037556575144676</v>
      </c>
      <c r="BE608" s="8">
        <v>2.6370035284888547E-2</v>
      </c>
      <c r="BF608" s="8">
        <v>0.17697053933123544</v>
      </c>
      <c r="BG608" s="8">
        <v>0.55489875326999982</v>
      </c>
      <c r="BH608" s="8">
        <v>2.2194323002441618E-5</v>
      </c>
      <c r="BI608" s="8">
        <v>0.4393284476800004</v>
      </c>
      <c r="BJ608" s="8">
        <v>1.3046781046999998</v>
      </c>
      <c r="BK608" s="8">
        <v>1.1258909316750001</v>
      </c>
      <c r="BL608" s="8">
        <v>1.2281851214404838</v>
      </c>
    </row>
    <row r="609" spans="1:64" x14ac:dyDescent="0.3">
      <c r="A609" s="7">
        <v>492210</v>
      </c>
      <c r="B609" s="7" t="s">
        <v>650</v>
      </c>
      <c r="C609" s="8">
        <f t="shared" si="162"/>
        <v>6.1164040232500001E-2</v>
      </c>
      <c r="D609" s="8">
        <f t="shared" si="163"/>
        <v>6.4386799908900004E-3</v>
      </c>
      <c r="E609" s="8">
        <f t="shared" si="164"/>
        <v>6.6973609304700005E-2</v>
      </c>
      <c r="F609" s="8">
        <f t="shared" si="165"/>
        <v>1.0232785964200001E-2</v>
      </c>
      <c r="G609" s="8">
        <f t="shared" si="166"/>
        <v>8.16533414124E-4</v>
      </c>
      <c r="H609" s="8">
        <f t="shared" si="167"/>
        <v>5.85628077896E-3</v>
      </c>
      <c r="I609" s="8">
        <f t="shared" si="168"/>
        <v>4.6750293156699999E-2</v>
      </c>
      <c r="J609" s="8">
        <f t="shared" si="169"/>
        <v>4.6495680149199999E-3</v>
      </c>
      <c r="K609" s="8">
        <f t="shared" si="170"/>
        <v>3.2445623384900001E-2</v>
      </c>
      <c r="L609" s="8">
        <f t="shared" si="171"/>
        <v>6.1683779499499998E-2</v>
      </c>
      <c r="M609" s="8">
        <f t="shared" si="172"/>
        <v>6.2929666893600002E-3</v>
      </c>
      <c r="N609" s="8">
        <f t="shared" si="173"/>
        <v>8.2648803219499994E-2</v>
      </c>
      <c r="O609" s="8">
        <f t="shared" si="174"/>
        <v>0.55361503062200002</v>
      </c>
      <c r="P609" s="8">
        <f t="shared" si="175"/>
        <v>6.3482914593099998E-5</v>
      </c>
      <c r="Q609" s="8">
        <f t="shared" si="176"/>
        <v>0.44145965402699999</v>
      </c>
      <c r="R609" s="8">
        <f t="shared" si="177"/>
        <v>1.13457632953</v>
      </c>
      <c r="S609" s="8">
        <f t="shared" si="178"/>
        <v>1.0169056001600001</v>
      </c>
      <c r="T609" s="8">
        <f t="shared" si="179"/>
        <v>1.0838454845600001</v>
      </c>
      <c r="W609" s="7" t="s">
        <v>1912</v>
      </c>
      <c r="X609" s="7" t="s">
        <v>650</v>
      </c>
      <c r="Y609" s="8">
        <v>6.1164040232500001E-2</v>
      </c>
      <c r="Z609" s="8">
        <v>6.4386799908900004E-3</v>
      </c>
      <c r="AA609" s="8">
        <v>6.6973609304700005E-2</v>
      </c>
      <c r="AB609" s="8">
        <v>1.0232785964200001E-2</v>
      </c>
      <c r="AC609" s="8">
        <v>8.16533414124E-4</v>
      </c>
      <c r="AD609" s="8">
        <v>5.85628077896E-3</v>
      </c>
      <c r="AE609" s="8">
        <v>4.6750293156699999E-2</v>
      </c>
      <c r="AF609" s="8">
        <v>4.6495680149199999E-3</v>
      </c>
      <c r="AG609" s="8">
        <v>3.2445623384900001E-2</v>
      </c>
      <c r="AH609" s="8">
        <v>6.1683779499499998E-2</v>
      </c>
      <c r="AI609" s="8">
        <v>6.2929666893600002E-3</v>
      </c>
      <c r="AJ609" s="8">
        <v>8.2648803219499994E-2</v>
      </c>
      <c r="AK609" s="8">
        <v>0.55361503062200002</v>
      </c>
      <c r="AL609" s="8">
        <v>6.3482914593099998E-5</v>
      </c>
      <c r="AM609" s="8">
        <v>0.44145965402699999</v>
      </c>
      <c r="AN609" s="8">
        <v>1.13457632953</v>
      </c>
      <c r="AO609" s="8">
        <v>1.0169056001600001</v>
      </c>
      <c r="AP609" s="8">
        <v>1.0838454845600001</v>
      </c>
      <c r="AS609" s="7">
        <v>492210</v>
      </c>
      <c r="AT609" s="7" t="s">
        <v>650</v>
      </c>
      <c r="AU609" s="8">
        <v>0.12128877782900002</v>
      </c>
      <c r="AV609" s="8">
        <v>2.6238743275983228E-2</v>
      </c>
      <c r="AW609" s="8">
        <v>0.15538297100742096</v>
      </c>
      <c r="AX609" s="8">
        <v>3.191896354221177E-2</v>
      </c>
      <c r="AY609" s="8">
        <v>6.2493701572119992E-3</v>
      </c>
      <c r="AZ609" s="8">
        <v>2.8343858225315641E-2</v>
      </c>
      <c r="BA609" s="8">
        <v>9.9822409810040327E-2</v>
      </c>
      <c r="BB609" s="8">
        <v>2.1470163333335485E-2</v>
      </c>
      <c r="BC609" s="8">
        <v>0.10439044247890485</v>
      </c>
      <c r="BD609" s="8">
        <v>0.12026795862085</v>
      </c>
      <c r="BE609" s="8">
        <v>2.6342978210037588E-2</v>
      </c>
      <c r="BF609" s="8">
        <v>0.17594312828971609</v>
      </c>
      <c r="BG609" s="8">
        <v>0.55361503062200057</v>
      </c>
      <c r="BH609" s="8">
        <v>4.6642628268980655E-5</v>
      </c>
      <c r="BI609" s="8">
        <v>0.44145965402699977</v>
      </c>
      <c r="BJ609" s="8">
        <v>1.3029104921119348</v>
      </c>
      <c r="BK609" s="8">
        <v>1.0665121919243545</v>
      </c>
      <c r="BL609" s="8">
        <v>1.2256830156224194</v>
      </c>
    </row>
    <row r="610" spans="1:64" x14ac:dyDescent="0.3">
      <c r="A610" s="7">
        <v>493110</v>
      </c>
      <c r="B610" s="7" t="s">
        <v>651</v>
      </c>
      <c r="C610" s="8">
        <f t="shared" si="162"/>
        <v>0.111687521283</v>
      </c>
      <c r="D610" s="8">
        <f t="shared" si="163"/>
        <v>1.8939360073000001E-2</v>
      </c>
      <c r="E610" s="8">
        <f t="shared" si="164"/>
        <v>5.2680562307299998E-2</v>
      </c>
      <c r="F610" s="8">
        <f t="shared" si="165"/>
        <v>6.2022648984199999E-2</v>
      </c>
      <c r="G610" s="8">
        <f t="shared" si="166"/>
        <v>1.1186677487699999E-2</v>
      </c>
      <c r="H610" s="8">
        <f t="shared" si="167"/>
        <v>3.0202866210900001E-2</v>
      </c>
      <c r="I610" s="8">
        <f t="shared" si="168"/>
        <v>6.5639362043600005E-2</v>
      </c>
      <c r="J610" s="8">
        <f t="shared" si="169"/>
        <v>1.14636019706E-2</v>
      </c>
      <c r="K610" s="8">
        <f t="shared" si="170"/>
        <v>2.8329038898400001E-2</v>
      </c>
      <c r="L610" s="8">
        <f t="shared" si="171"/>
        <v>9.4934631104099998E-2</v>
      </c>
      <c r="M610" s="8">
        <f t="shared" si="172"/>
        <v>1.8440894109099999E-2</v>
      </c>
      <c r="N610" s="8">
        <f t="shared" si="173"/>
        <v>6.2295947247000001E-2</v>
      </c>
      <c r="O610" s="8">
        <f t="shared" si="174"/>
        <v>0.54079011340100003</v>
      </c>
      <c r="P610" s="8">
        <f t="shared" si="175"/>
        <v>1.23599363496E-5</v>
      </c>
      <c r="Q610" s="8">
        <f t="shared" si="176"/>
        <v>0.49944145426699998</v>
      </c>
      <c r="R610" s="8">
        <f t="shared" si="177"/>
        <v>1.18330744366</v>
      </c>
      <c r="S610" s="8">
        <f t="shared" si="178"/>
        <v>1.10341219268</v>
      </c>
      <c r="T610" s="8">
        <f t="shared" si="179"/>
        <v>1.10543200291</v>
      </c>
      <c r="W610" s="7" t="s">
        <v>1913</v>
      </c>
      <c r="X610" s="7" t="s">
        <v>651</v>
      </c>
      <c r="Y610" s="8">
        <v>0.111687521283</v>
      </c>
      <c r="Z610" s="8">
        <v>1.8939360073000001E-2</v>
      </c>
      <c r="AA610" s="8">
        <v>5.2680562307299998E-2</v>
      </c>
      <c r="AB610" s="8">
        <v>6.2022648984199999E-2</v>
      </c>
      <c r="AC610" s="8">
        <v>1.1186677487699999E-2</v>
      </c>
      <c r="AD610" s="8">
        <v>3.0202866210900001E-2</v>
      </c>
      <c r="AE610" s="8">
        <v>6.5639362043600005E-2</v>
      </c>
      <c r="AF610" s="8">
        <v>1.14636019706E-2</v>
      </c>
      <c r="AG610" s="8">
        <v>2.8329038898400001E-2</v>
      </c>
      <c r="AH610" s="8">
        <v>9.4934631104099998E-2</v>
      </c>
      <c r="AI610" s="8">
        <v>1.8440894109099999E-2</v>
      </c>
      <c r="AJ610" s="8">
        <v>6.2295947247000001E-2</v>
      </c>
      <c r="AK610" s="8">
        <v>0.54079011340100003</v>
      </c>
      <c r="AL610" s="8">
        <v>1.23599363496E-5</v>
      </c>
      <c r="AM610" s="8">
        <v>0.49944145426699998</v>
      </c>
      <c r="AN610" s="8">
        <v>1.18330744366</v>
      </c>
      <c r="AO610" s="8">
        <v>1.10341219268</v>
      </c>
      <c r="AP610" s="8">
        <v>1.10543200291</v>
      </c>
      <c r="AS610" s="7">
        <v>493110</v>
      </c>
      <c r="AT610" s="7" t="s">
        <v>651</v>
      </c>
      <c r="AU610" s="8">
        <v>0.1954946046148871</v>
      </c>
      <c r="AV610" s="8">
        <v>5.3879286463101618E-2</v>
      </c>
      <c r="AW610" s="8">
        <v>0.15272814926971776</v>
      </c>
      <c r="AX610" s="8">
        <v>0.11274720781713875</v>
      </c>
      <c r="AY610" s="8">
        <v>3.3144818950471125E-2</v>
      </c>
      <c r="AZ610" s="8">
        <v>8.8983649156188685E-2</v>
      </c>
      <c r="BA610" s="8">
        <v>0.11814183608570804</v>
      </c>
      <c r="BB610" s="8">
        <v>3.5176840838656458E-2</v>
      </c>
      <c r="BC610" s="8">
        <v>9.9701857871177454E-2</v>
      </c>
      <c r="BD610" s="8">
        <v>0.1779231954640178</v>
      </c>
      <c r="BE610" s="8">
        <v>5.405195321548386E-2</v>
      </c>
      <c r="BF610" s="8">
        <v>0.17105663921478551</v>
      </c>
      <c r="BG610" s="8">
        <v>0.54079011340100092</v>
      </c>
      <c r="BH610" s="8">
        <v>1.4561154688143711E-5</v>
      </c>
      <c r="BI610" s="8">
        <v>0.49944145426699998</v>
      </c>
      <c r="BJ610" s="8">
        <v>1.4021020403475806</v>
      </c>
      <c r="BK610" s="8">
        <v>1.2348756759238706</v>
      </c>
      <c r="BL610" s="8">
        <v>1.2530205347956453</v>
      </c>
    </row>
    <row r="611" spans="1:64" x14ac:dyDescent="0.3">
      <c r="A611" s="7">
        <v>493120</v>
      </c>
      <c r="B611" s="7" t="s">
        <v>652</v>
      </c>
      <c r="C611" s="8">
        <f t="shared" si="162"/>
        <v>0.11223681642199999</v>
      </c>
      <c r="D611" s="8">
        <f t="shared" si="163"/>
        <v>1.9057197646300001E-2</v>
      </c>
      <c r="E611" s="8">
        <f t="shared" si="164"/>
        <v>5.6561537262E-2</v>
      </c>
      <c r="F611" s="8">
        <f t="shared" si="165"/>
        <v>1.7167418061899999E-2</v>
      </c>
      <c r="G611" s="8">
        <f t="shared" si="166"/>
        <v>3.1119758970500002E-3</v>
      </c>
      <c r="H611" s="8">
        <f t="shared" si="167"/>
        <v>9.2030706052000002E-3</v>
      </c>
      <c r="I611" s="8">
        <f t="shared" si="168"/>
        <v>6.5718016815000002E-2</v>
      </c>
      <c r="J611" s="8">
        <f t="shared" si="169"/>
        <v>1.1524664516800001E-2</v>
      </c>
      <c r="K611" s="8">
        <f t="shared" si="170"/>
        <v>3.1090680061699998E-2</v>
      </c>
      <c r="L611" s="8">
        <f t="shared" si="171"/>
        <v>9.6107488487100004E-2</v>
      </c>
      <c r="M611" s="8">
        <f t="shared" si="172"/>
        <v>1.8669497572599999E-2</v>
      </c>
      <c r="N611" s="8">
        <f t="shared" si="173"/>
        <v>6.68373416552E-2</v>
      </c>
      <c r="O611" s="8">
        <f t="shared" si="174"/>
        <v>0.537344773163</v>
      </c>
      <c r="P611" s="8">
        <f t="shared" si="175"/>
        <v>4.4657180294500002E-5</v>
      </c>
      <c r="Q611" s="8">
        <f t="shared" si="176"/>
        <v>0.49974212370400001</v>
      </c>
      <c r="R611" s="8">
        <f t="shared" si="177"/>
        <v>1.18785555133</v>
      </c>
      <c r="S611" s="8">
        <f t="shared" si="178"/>
        <v>1.02948246456</v>
      </c>
      <c r="T611" s="8">
        <f t="shared" si="179"/>
        <v>1.1083333613899999</v>
      </c>
      <c r="W611" s="7" t="s">
        <v>1914</v>
      </c>
      <c r="X611" s="7" t="s">
        <v>652</v>
      </c>
      <c r="Y611" s="8">
        <v>0.11223681642199999</v>
      </c>
      <c r="Z611" s="8">
        <v>1.9057197646300001E-2</v>
      </c>
      <c r="AA611" s="8">
        <v>5.6561537262E-2</v>
      </c>
      <c r="AB611" s="8">
        <v>1.7167418061899999E-2</v>
      </c>
      <c r="AC611" s="8">
        <v>3.1119758970500002E-3</v>
      </c>
      <c r="AD611" s="8">
        <v>9.2030706052000002E-3</v>
      </c>
      <c r="AE611" s="8">
        <v>6.5718016815000002E-2</v>
      </c>
      <c r="AF611" s="8">
        <v>1.1524664516800001E-2</v>
      </c>
      <c r="AG611" s="8">
        <v>3.1090680061699998E-2</v>
      </c>
      <c r="AH611" s="8">
        <v>9.6107488487100004E-2</v>
      </c>
      <c r="AI611" s="8">
        <v>1.8669497572599999E-2</v>
      </c>
      <c r="AJ611" s="8">
        <v>6.68373416552E-2</v>
      </c>
      <c r="AK611" s="8">
        <v>0.537344773163</v>
      </c>
      <c r="AL611" s="8">
        <v>4.4657180294500002E-5</v>
      </c>
      <c r="AM611" s="8">
        <v>0.49974212370400001</v>
      </c>
      <c r="AN611" s="8">
        <v>1.18785555133</v>
      </c>
      <c r="AO611" s="8">
        <v>1.02948246456</v>
      </c>
      <c r="AP611" s="8">
        <v>1.1083333613899999</v>
      </c>
      <c r="AS611" s="7">
        <v>493120</v>
      </c>
      <c r="AT611" s="7" t="s">
        <v>652</v>
      </c>
      <c r="AU611" s="8">
        <v>0.17282773958003234</v>
      </c>
      <c r="AV611" s="8">
        <v>4.9062976775587068E-2</v>
      </c>
      <c r="AW611" s="8">
        <v>0.13323042696867421</v>
      </c>
      <c r="AX611" s="8">
        <v>7.4564164904637117E-2</v>
      </c>
      <c r="AY611" s="8">
        <v>2.2735196302105E-2</v>
      </c>
      <c r="AZ611" s="8">
        <v>6.0130680824982748E-2</v>
      </c>
      <c r="BA611" s="8">
        <v>0.1050924601936887</v>
      </c>
      <c r="BB611" s="8">
        <v>3.2158955225908066E-2</v>
      </c>
      <c r="BC611" s="8">
        <v>8.7021676404248391E-2</v>
      </c>
      <c r="BD611" s="8">
        <v>0.15819807079517897</v>
      </c>
      <c r="BE611" s="8">
        <v>4.9431319035030653E-2</v>
      </c>
      <c r="BF611" s="8">
        <v>0.1500257743652387</v>
      </c>
      <c r="BG611" s="8">
        <v>0.45934311254256421</v>
      </c>
      <c r="BH611" s="8">
        <v>1.8806705267965969E-5</v>
      </c>
      <c r="BI611" s="8">
        <v>0.42719891219858036</v>
      </c>
      <c r="BJ611" s="8">
        <v>1.3551211433241934</v>
      </c>
      <c r="BK611" s="8">
        <v>1.0122687517090319</v>
      </c>
      <c r="BL611" s="8">
        <v>1.079111801501613</v>
      </c>
    </row>
    <row r="612" spans="1:64" x14ac:dyDescent="0.3">
      <c r="A612" s="7">
        <v>493130</v>
      </c>
      <c r="B612" s="7" t="s">
        <v>653</v>
      </c>
      <c r="C612" s="8">
        <f t="shared" si="162"/>
        <v>9.242516813806452E-2</v>
      </c>
      <c r="D612" s="8">
        <f t="shared" si="163"/>
        <v>2.9818303481256452E-2</v>
      </c>
      <c r="E612" s="8">
        <f t="shared" si="164"/>
        <v>8.246782885661455E-2</v>
      </c>
      <c r="F612" s="8">
        <f t="shared" si="165"/>
        <v>2.3286525527943549E-2</v>
      </c>
      <c r="G612" s="8">
        <f t="shared" si="166"/>
        <v>7.7020905813504842E-3</v>
      </c>
      <c r="H612" s="8">
        <f t="shared" si="167"/>
        <v>1.9874644095785481E-2</v>
      </c>
      <c r="I612" s="8">
        <f t="shared" si="168"/>
        <v>5.6841358929638701E-2</v>
      </c>
      <c r="J612" s="8">
        <f t="shared" si="169"/>
        <v>1.9894717898103226E-2</v>
      </c>
      <c r="K612" s="8">
        <f t="shared" si="170"/>
        <v>5.4784409687449992E-2</v>
      </c>
      <c r="L612" s="8">
        <f t="shared" si="171"/>
        <v>8.7714903717725792E-2</v>
      </c>
      <c r="M612" s="8">
        <f t="shared" si="172"/>
        <v>3.1039418127120966E-2</v>
      </c>
      <c r="N612" s="8">
        <f t="shared" si="173"/>
        <v>9.4783156375403216E-2</v>
      </c>
      <c r="O612" s="8">
        <f t="shared" si="174"/>
        <v>0.2111860816290323</v>
      </c>
      <c r="P612" s="8">
        <f t="shared" si="175"/>
        <v>1.1038973377373063E-5</v>
      </c>
      <c r="Q612" s="8">
        <f t="shared" si="176"/>
        <v>0.20131817957096762</v>
      </c>
      <c r="R612" s="8">
        <f t="shared" si="177"/>
        <v>1</v>
      </c>
      <c r="S612" s="8">
        <f t="shared" si="178"/>
        <v>0.45408906665661292</v>
      </c>
      <c r="T612" s="8">
        <f t="shared" si="179"/>
        <v>0.53474629296629028</v>
      </c>
      <c r="W612" s="7" t="s">
        <v>1915</v>
      </c>
      <c r="X612" s="7" t="s">
        <v>653</v>
      </c>
      <c r="Y612" s="8">
        <v>0</v>
      </c>
      <c r="Z612" s="8">
        <v>0</v>
      </c>
      <c r="AA612" s="8">
        <v>0</v>
      </c>
      <c r="AB612" s="8">
        <v>0</v>
      </c>
      <c r="AC612" s="8">
        <v>0</v>
      </c>
      <c r="AD612" s="8">
        <v>0</v>
      </c>
      <c r="AE612" s="8">
        <v>0</v>
      </c>
      <c r="AF612" s="8">
        <v>0</v>
      </c>
      <c r="AG612" s="8">
        <v>0</v>
      </c>
      <c r="AH612" s="8">
        <v>0</v>
      </c>
      <c r="AI612" s="8">
        <v>0</v>
      </c>
      <c r="AJ612" s="8">
        <v>0</v>
      </c>
      <c r="AK612" s="8">
        <v>0</v>
      </c>
      <c r="AL612" s="8">
        <v>0</v>
      </c>
      <c r="AM612" s="8">
        <v>0</v>
      </c>
      <c r="AN612" s="8">
        <v>1</v>
      </c>
      <c r="AO612" s="8">
        <v>0</v>
      </c>
      <c r="AP612" s="8">
        <v>0</v>
      </c>
      <c r="AS612" s="7">
        <v>493130</v>
      </c>
      <c r="AT612" s="7" t="s">
        <v>653</v>
      </c>
      <c r="AU612" s="8">
        <v>9.242516813806452E-2</v>
      </c>
      <c r="AV612" s="8">
        <v>2.9818303481256452E-2</v>
      </c>
      <c r="AW612" s="8">
        <v>8.246782885661455E-2</v>
      </c>
      <c r="AX612" s="8">
        <v>2.3286525527943549E-2</v>
      </c>
      <c r="AY612" s="8">
        <v>7.7020905813504842E-3</v>
      </c>
      <c r="AZ612" s="8">
        <v>1.9874644095785481E-2</v>
      </c>
      <c r="BA612" s="8">
        <v>5.6841358929638701E-2</v>
      </c>
      <c r="BB612" s="8">
        <v>1.9894717898103226E-2</v>
      </c>
      <c r="BC612" s="8">
        <v>5.4784409687449992E-2</v>
      </c>
      <c r="BD612" s="8">
        <v>8.7714903717725792E-2</v>
      </c>
      <c r="BE612" s="8">
        <v>3.1039418127120966E-2</v>
      </c>
      <c r="BF612" s="8">
        <v>9.4783156375403216E-2</v>
      </c>
      <c r="BG612" s="8">
        <v>0.2111860816290323</v>
      </c>
      <c r="BH612" s="8">
        <v>1.1038973377373063E-5</v>
      </c>
      <c r="BI612" s="8">
        <v>0.20131817957096762</v>
      </c>
      <c r="BJ612" s="8">
        <v>1.2047113004762904</v>
      </c>
      <c r="BK612" s="8">
        <v>0.45408906665661292</v>
      </c>
      <c r="BL612" s="8">
        <v>0.53474629296629028</v>
      </c>
    </row>
    <row r="613" spans="1:64" x14ac:dyDescent="0.3">
      <c r="A613" s="7">
        <v>493190</v>
      </c>
      <c r="B613" s="7" t="s">
        <v>654</v>
      </c>
      <c r="C613" s="8">
        <f t="shared" si="162"/>
        <v>0.112565540721</v>
      </c>
      <c r="D613" s="8">
        <f t="shared" si="163"/>
        <v>1.9144904405299999E-2</v>
      </c>
      <c r="E613" s="8">
        <f t="shared" si="164"/>
        <v>5.4857221020999998E-2</v>
      </c>
      <c r="F613" s="8">
        <f t="shared" si="165"/>
        <v>1.95784058584E-2</v>
      </c>
      <c r="G613" s="8">
        <f t="shared" si="166"/>
        <v>3.5559018880700001E-3</v>
      </c>
      <c r="H613" s="8">
        <f t="shared" si="167"/>
        <v>1.0082956299899999E-2</v>
      </c>
      <c r="I613" s="8">
        <f t="shared" si="168"/>
        <v>6.5997828496600006E-2</v>
      </c>
      <c r="J613" s="8">
        <f t="shared" si="169"/>
        <v>1.15934424629E-2</v>
      </c>
      <c r="K613" s="8">
        <f t="shared" si="170"/>
        <v>3.0018071225700001E-2</v>
      </c>
      <c r="L613" s="8">
        <f t="shared" si="171"/>
        <v>9.6468948292000006E-2</v>
      </c>
      <c r="M613" s="8">
        <f t="shared" si="172"/>
        <v>1.8779800278000001E-2</v>
      </c>
      <c r="N613" s="8">
        <f t="shared" si="173"/>
        <v>6.5036294778700002E-2</v>
      </c>
      <c r="O613" s="8">
        <f t="shared" si="174"/>
        <v>0.53650005380599997</v>
      </c>
      <c r="P613" s="8">
        <f t="shared" si="175"/>
        <v>3.9240707308200003E-5</v>
      </c>
      <c r="Q613" s="8">
        <f t="shared" si="176"/>
        <v>0.499006374837</v>
      </c>
      <c r="R613" s="8">
        <f t="shared" si="177"/>
        <v>1.18656766615</v>
      </c>
      <c r="S613" s="8">
        <f t="shared" si="178"/>
        <v>1.0332172640499999</v>
      </c>
      <c r="T613" s="8">
        <f t="shared" si="179"/>
        <v>1.10760934219</v>
      </c>
      <c r="W613" s="7" t="s">
        <v>1916</v>
      </c>
      <c r="X613" s="7" t="s">
        <v>654</v>
      </c>
      <c r="Y613" s="8">
        <v>0.112565540721</v>
      </c>
      <c r="Z613" s="8">
        <v>1.9144904405299999E-2</v>
      </c>
      <c r="AA613" s="8">
        <v>5.4857221020999998E-2</v>
      </c>
      <c r="AB613" s="8">
        <v>1.95784058584E-2</v>
      </c>
      <c r="AC613" s="8">
        <v>3.5559018880700001E-3</v>
      </c>
      <c r="AD613" s="8">
        <v>1.0082956299899999E-2</v>
      </c>
      <c r="AE613" s="8">
        <v>6.5997828496600006E-2</v>
      </c>
      <c r="AF613" s="8">
        <v>1.15934424629E-2</v>
      </c>
      <c r="AG613" s="8">
        <v>3.0018071225700001E-2</v>
      </c>
      <c r="AH613" s="8">
        <v>9.6468948292000006E-2</v>
      </c>
      <c r="AI613" s="8">
        <v>1.8779800278000001E-2</v>
      </c>
      <c r="AJ613" s="8">
        <v>6.5036294778700002E-2</v>
      </c>
      <c r="AK613" s="8">
        <v>0.53650005380599997</v>
      </c>
      <c r="AL613" s="8">
        <v>3.9240707308200003E-5</v>
      </c>
      <c r="AM613" s="8">
        <v>0.499006374837</v>
      </c>
      <c r="AN613" s="8">
        <v>1.18656766615</v>
      </c>
      <c r="AO613" s="8">
        <v>1.0332172640499999</v>
      </c>
      <c r="AP613" s="8">
        <v>1.10760934219</v>
      </c>
      <c r="AS613" s="7">
        <v>493190</v>
      </c>
      <c r="AT613" s="7" t="s">
        <v>654</v>
      </c>
      <c r="AU613" s="8">
        <v>0.18893565672458057</v>
      </c>
      <c r="AV613" s="8">
        <v>5.2634395116764515E-2</v>
      </c>
      <c r="AW613" s="8">
        <v>0.14908391127974835</v>
      </c>
      <c r="AX613" s="8">
        <v>7.7467701085700016E-2</v>
      </c>
      <c r="AY613" s="8">
        <v>2.324119466352001E-2</v>
      </c>
      <c r="AZ613" s="8">
        <v>6.3879766199613386E-2</v>
      </c>
      <c r="BA613" s="8">
        <v>0.11448224060318062</v>
      </c>
      <c r="BB613" s="8">
        <v>3.4456353226650006E-2</v>
      </c>
      <c r="BC613" s="8">
        <v>9.7716110910580675E-2</v>
      </c>
      <c r="BD613" s="8">
        <v>0.17335069030277422</v>
      </c>
      <c r="BE613" s="8">
        <v>5.3178924439719347E-2</v>
      </c>
      <c r="BF613" s="8">
        <v>0.16806141804726291</v>
      </c>
      <c r="BG613" s="8">
        <v>0.51054037378312978</v>
      </c>
      <c r="BH613" s="8">
        <v>2.2490106230217266E-5</v>
      </c>
      <c r="BI613" s="8">
        <v>0.47486090508682194</v>
      </c>
      <c r="BJ613" s="8">
        <v>1.3906539631209676</v>
      </c>
      <c r="BK613" s="8">
        <v>1.1162015651745159</v>
      </c>
      <c r="BL613" s="8">
        <v>1.1982676079667742</v>
      </c>
    </row>
    <row r="614" spans="1:64" x14ac:dyDescent="0.3">
      <c r="A614" s="7">
        <v>512110</v>
      </c>
      <c r="B614" s="7" t="s">
        <v>662</v>
      </c>
      <c r="C614" s="8">
        <f t="shared" si="162"/>
        <v>8.8566235473999999E-2</v>
      </c>
      <c r="D614" s="8">
        <f t="shared" si="163"/>
        <v>1.2331077724E-2</v>
      </c>
      <c r="E614" s="8">
        <f t="shared" si="164"/>
        <v>0.10432762762800001</v>
      </c>
      <c r="F614" s="8">
        <f t="shared" si="165"/>
        <v>0.111568790675</v>
      </c>
      <c r="G614" s="8">
        <f t="shared" si="166"/>
        <v>7.0442599761199997E-3</v>
      </c>
      <c r="H614" s="8">
        <f t="shared" si="167"/>
        <v>3.83285424042E-2</v>
      </c>
      <c r="I614" s="8">
        <f t="shared" si="168"/>
        <v>0.13429221650000001</v>
      </c>
      <c r="J614" s="8">
        <f t="shared" si="169"/>
        <v>1.36938950738E-2</v>
      </c>
      <c r="K614" s="8">
        <f t="shared" si="170"/>
        <v>7.0165444287900003E-2</v>
      </c>
      <c r="L614" s="8">
        <f t="shared" si="171"/>
        <v>0.10605168435700001</v>
      </c>
      <c r="M614" s="8">
        <f t="shared" si="172"/>
        <v>1.2597915401700001E-2</v>
      </c>
      <c r="N614" s="8">
        <f t="shared" si="173"/>
        <v>0.14746812537599999</v>
      </c>
      <c r="O614" s="8">
        <f t="shared" si="174"/>
        <v>0.49975045156100001</v>
      </c>
      <c r="P614" s="8">
        <f t="shared" si="175"/>
        <v>1.28344634268E-5</v>
      </c>
      <c r="Q614" s="8">
        <f t="shared" si="176"/>
        <v>0.27472961033400001</v>
      </c>
      <c r="R614" s="8">
        <f t="shared" si="177"/>
        <v>1.20522494083</v>
      </c>
      <c r="S614" s="8">
        <f t="shared" si="178"/>
        <v>1.15694159306</v>
      </c>
      <c r="T614" s="8">
        <f t="shared" si="179"/>
        <v>1.21815155586</v>
      </c>
      <c r="W614" s="7" t="s">
        <v>1917</v>
      </c>
      <c r="X614" s="7" t="s">
        <v>662</v>
      </c>
      <c r="Y614" s="8">
        <v>8.8566235473999999E-2</v>
      </c>
      <c r="Z614" s="8">
        <v>1.2331077724E-2</v>
      </c>
      <c r="AA614" s="8">
        <v>0.10432762762800001</v>
      </c>
      <c r="AB614" s="8">
        <v>0.111568790675</v>
      </c>
      <c r="AC614" s="8">
        <v>7.0442599761199997E-3</v>
      </c>
      <c r="AD614" s="8">
        <v>3.83285424042E-2</v>
      </c>
      <c r="AE614" s="8">
        <v>0.13429221650000001</v>
      </c>
      <c r="AF614" s="8">
        <v>1.36938950738E-2</v>
      </c>
      <c r="AG614" s="8">
        <v>7.0165444287900003E-2</v>
      </c>
      <c r="AH614" s="8">
        <v>0.10605168435700001</v>
      </c>
      <c r="AI614" s="8">
        <v>1.2597915401700001E-2</v>
      </c>
      <c r="AJ614" s="8">
        <v>0.14746812537599999</v>
      </c>
      <c r="AK614" s="8">
        <v>0.49975045156100001</v>
      </c>
      <c r="AL614" s="8">
        <v>1.28344634268E-5</v>
      </c>
      <c r="AM614" s="8">
        <v>0.27472961033400001</v>
      </c>
      <c r="AN614" s="8">
        <v>1.20522494083</v>
      </c>
      <c r="AO614" s="8">
        <v>1.15694159306</v>
      </c>
      <c r="AP614" s="8">
        <v>1.21815155586</v>
      </c>
      <c r="AS614" s="7">
        <v>512110</v>
      </c>
      <c r="AT614" s="7" t="s">
        <v>662</v>
      </c>
      <c r="AU614" s="8">
        <v>0.17663915789315968</v>
      </c>
      <c r="AV614" s="8">
        <v>4.2015091789099998E-2</v>
      </c>
      <c r="AW614" s="8">
        <v>0.20567263933820815</v>
      </c>
      <c r="AX614" s="8">
        <v>0.43813061581029678</v>
      </c>
      <c r="AY614" s="8">
        <v>7.4616401767986132E-2</v>
      </c>
      <c r="AZ614" s="8">
        <v>0.22121723245531122</v>
      </c>
      <c r="BA614" s="8">
        <v>0.25583135968762905</v>
      </c>
      <c r="BB614" s="8">
        <v>5.3911267493883884E-2</v>
      </c>
      <c r="BC614" s="8">
        <v>0.20152416086098224</v>
      </c>
      <c r="BD614" s="8">
        <v>0.21235120257520965</v>
      </c>
      <c r="BE614" s="8">
        <v>4.6970902736933863E-2</v>
      </c>
      <c r="BF614" s="8">
        <v>0.26500095519772582</v>
      </c>
      <c r="BG614" s="8">
        <v>0.47556897809837068</v>
      </c>
      <c r="BH614" s="8">
        <v>5.6242796586177413E-6</v>
      </c>
      <c r="BI614" s="8">
        <v>0.26143624209203187</v>
      </c>
      <c r="BJ614" s="8">
        <v>1.4243268890208065</v>
      </c>
      <c r="BK614" s="8">
        <v>1.6855771532596771</v>
      </c>
      <c r="BL614" s="8">
        <v>1.4628796912680648</v>
      </c>
    </row>
    <row r="615" spans="1:64" x14ac:dyDescent="0.3">
      <c r="A615" s="7">
        <v>512120</v>
      </c>
      <c r="B615" s="7" t="s">
        <v>663</v>
      </c>
      <c r="C615" s="8">
        <f t="shared" si="162"/>
        <v>7.8731785367612911E-2</v>
      </c>
      <c r="D615" s="8">
        <f t="shared" si="163"/>
        <v>2.3507316444179034E-2</v>
      </c>
      <c r="E615" s="8">
        <f t="shared" si="164"/>
        <v>8.675370621922579E-2</v>
      </c>
      <c r="F615" s="8">
        <f t="shared" si="165"/>
        <v>0.17257369938988709</v>
      </c>
      <c r="G615" s="8">
        <f t="shared" si="166"/>
        <v>4.1183555148448382E-2</v>
      </c>
      <c r="H615" s="8">
        <f t="shared" si="167"/>
        <v>9.3387851016258072E-2</v>
      </c>
      <c r="I615" s="8">
        <f t="shared" si="168"/>
        <v>0.11261575464753225</v>
      </c>
      <c r="J615" s="8">
        <f t="shared" si="169"/>
        <v>3.1296006057527422E-2</v>
      </c>
      <c r="K615" s="8">
        <f t="shared" si="170"/>
        <v>8.9211505814080633E-2</v>
      </c>
      <c r="L615" s="8">
        <f t="shared" si="171"/>
        <v>9.7663431672887088E-2</v>
      </c>
      <c r="M615" s="8">
        <f t="shared" si="172"/>
        <v>2.7723850158514519E-2</v>
      </c>
      <c r="N615" s="8">
        <f t="shared" si="173"/>
        <v>0.11508827489325806</v>
      </c>
      <c r="O615" s="8">
        <f t="shared" si="174"/>
        <v>0.14721264866091935</v>
      </c>
      <c r="P615" s="8">
        <f t="shared" si="175"/>
        <v>1.3259699363362904E-6</v>
      </c>
      <c r="Q615" s="8">
        <f t="shared" si="176"/>
        <v>8.3061698593306449E-2</v>
      </c>
      <c r="R615" s="8">
        <f t="shared" si="177"/>
        <v>1</v>
      </c>
      <c r="S615" s="8">
        <f t="shared" si="178"/>
        <v>0.6135967184579032</v>
      </c>
      <c r="T615" s="8">
        <f t="shared" si="179"/>
        <v>0.53957487942241944</v>
      </c>
      <c r="W615" s="7" t="s">
        <v>1918</v>
      </c>
      <c r="X615" s="7" t="s">
        <v>663</v>
      </c>
      <c r="Y615" s="8">
        <v>0</v>
      </c>
      <c r="Z615" s="8">
        <v>0</v>
      </c>
      <c r="AA615" s="8">
        <v>0</v>
      </c>
      <c r="AB615" s="8">
        <v>0</v>
      </c>
      <c r="AC615" s="8">
        <v>0</v>
      </c>
      <c r="AD615" s="8">
        <v>0</v>
      </c>
      <c r="AE615" s="8">
        <v>0</v>
      </c>
      <c r="AF615" s="8">
        <v>0</v>
      </c>
      <c r="AG615" s="8">
        <v>0</v>
      </c>
      <c r="AH615" s="8">
        <v>0</v>
      </c>
      <c r="AI615" s="8">
        <v>0</v>
      </c>
      <c r="AJ615" s="8">
        <v>0</v>
      </c>
      <c r="AK615" s="8">
        <v>0</v>
      </c>
      <c r="AL615" s="8">
        <v>0</v>
      </c>
      <c r="AM615" s="8">
        <v>0</v>
      </c>
      <c r="AN615" s="8">
        <v>1</v>
      </c>
      <c r="AO615" s="8">
        <v>0</v>
      </c>
      <c r="AP615" s="8">
        <v>0</v>
      </c>
      <c r="AS615" s="7">
        <v>512120</v>
      </c>
      <c r="AT615" s="7" t="s">
        <v>663</v>
      </c>
      <c r="AU615" s="8">
        <v>7.8731785367612911E-2</v>
      </c>
      <c r="AV615" s="8">
        <v>2.3507316444179034E-2</v>
      </c>
      <c r="AW615" s="8">
        <v>8.675370621922579E-2</v>
      </c>
      <c r="AX615" s="8">
        <v>0.17257369938988709</v>
      </c>
      <c r="AY615" s="8">
        <v>4.1183555148448382E-2</v>
      </c>
      <c r="AZ615" s="8">
        <v>9.3387851016258072E-2</v>
      </c>
      <c r="BA615" s="8">
        <v>0.11261575464753225</v>
      </c>
      <c r="BB615" s="8">
        <v>3.1296006057527422E-2</v>
      </c>
      <c r="BC615" s="8">
        <v>8.9211505814080633E-2</v>
      </c>
      <c r="BD615" s="8">
        <v>9.7663431672887088E-2</v>
      </c>
      <c r="BE615" s="8">
        <v>2.7723850158514519E-2</v>
      </c>
      <c r="BF615" s="8">
        <v>0.11508827489325806</v>
      </c>
      <c r="BG615" s="8">
        <v>0.14721264866091935</v>
      </c>
      <c r="BH615" s="8">
        <v>1.3259699363362904E-6</v>
      </c>
      <c r="BI615" s="8">
        <v>8.3061698593306449E-2</v>
      </c>
      <c r="BJ615" s="8">
        <v>1.1889928080312899</v>
      </c>
      <c r="BK615" s="8">
        <v>0.6135967184579032</v>
      </c>
      <c r="BL615" s="8">
        <v>0.53957487942241944</v>
      </c>
    </row>
    <row r="616" spans="1:64" x14ac:dyDescent="0.3">
      <c r="A616" s="7">
        <v>512131</v>
      </c>
      <c r="B616" s="7" t="s">
        <v>664</v>
      </c>
      <c r="C616" s="8">
        <f t="shared" si="162"/>
        <v>0.16917092462456451</v>
      </c>
      <c r="D616" s="8">
        <f t="shared" si="163"/>
        <v>4.1374802283908052E-2</v>
      </c>
      <c r="E616" s="8">
        <f t="shared" si="164"/>
        <v>0.19278934411190318</v>
      </c>
      <c r="F616" s="8">
        <f t="shared" si="165"/>
        <v>0.18281966592030646</v>
      </c>
      <c r="G616" s="8">
        <f t="shared" si="166"/>
        <v>2.9009316464795962E-2</v>
      </c>
      <c r="H616" s="8">
        <f t="shared" si="167"/>
        <v>8.6748172735612902E-2</v>
      </c>
      <c r="I616" s="8">
        <f t="shared" si="168"/>
        <v>0.25348711014751613</v>
      </c>
      <c r="J616" s="8">
        <f t="shared" si="169"/>
        <v>5.5177038617361299E-2</v>
      </c>
      <c r="K616" s="8">
        <f t="shared" si="170"/>
        <v>0.19629094619711293</v>
      </c>
      <c r="L616" s="8">
        <f t="shared" si="171"/>
        <v>0.20902114015825804</v>
      </c>
      <c r="M616" s="8">
        <f t="shared" si="172"/>
        <v>4.7626738039293542E-2</v>
      </c>
      <c r="N616" s="8">
        <f t="shared" si="173"/>
        <v>0.2553062615154838</v>
      </c>
      <c r="O616" s="8">
        <f t="shared" si="174"/>
        <v>0.41517874897950013</v>
      </c>
      <c r="P616" s="8">
        <f t="shared" si="175"/>
        <v>1.0095712307656122E-5</v>
      </c>
      <c r="Q616" s="8">
        <f t="shared" si="176"/>
        <v>0.22611254298030636</v>
      </c>
      <c r="R616" s="8">
        <f t="shared" si="177"/>
        <v>1</v>
      </c>
      <c r="S616" s="8">
        <f t="shared" si="178"/>
        <v>1.153415864798226</v>
      </c>
      <c r="T616" s="8">
        <f t="shared" si="179"/>
        <v>1.3597938046390325</v>
      </c>
      <c r="W616" s="7" t="s">
        <v>1919</v>
      </c>
      <c r="X616" s="7" t="s">
        <v>664</v>
      </c>
      <c r="Y616" s="8">
        <v>0</v>
      </c>
      <c r="Z616" s="8">
        <v>0</v>
      </c>
      <c r="AA616" s="8">
        <v>0</v>
      </c>
      <c r="AB616" s="8">
        <v>0</v>
      </c>
      <c r="AC616" s="8">
        <v>0</v>
      </c>
      <c r="AD616" s="8">
        <v>0</v>
      </c>
      <c r="AE616" s="8">
        <v>0</v>
      </c>
      <c r="AF616" s="8">
        <v>0</v>
      </c>
      <c r="AG616" s="8">
        <v>0</v>
      </c>
      <c r="AH616" s="8">
        <v>0</v>
      </c>
      <c r="AI616" s="8">
        <v>0</v>
      </c>
      <c r="AJ616" s="8">
        <v>0</v>
      </c>
      <c r="AK616" s="8">
        <v>0</v>
      </c>
      <c r="AL616" s="8">
        <v>0</v>
      </c>
      <c r="AM616" s="8">
        <v>0</v>
      </c>
      <c r="AN616" s="8">
        <v>1</v>
      </c>
      <c r="AO616" s="8">
        <v>0</v>
      </c>
      <c r="AP616" s="8">
        <v>0</v>
      </c>
      <c r="AS616" s="7">
        <v>512131</v>
      </c>
      <c r="AT616" s="7" t="s">
        <v>664</v>
      </c>
      <c r="AU616" s="8">
        <v>0.16917092462456451</v>
      </c>
      <c r="AV616" s="8">
        <v>4.1374802283908052E-2</v>
      </c>
      <c r="AW616" s="8">
        <v>0.19278934411190318</v>
      </c>
      <c r="AX616" s="8">
        <v>0.18281966592030646</v>
      </c>
      <c r="AY616" s="8">
        <v>2.9009316464795962E-2</v>
      </c>
      <c r="AZ616" s="8">
        <v>8.6748172735612902E-2</v>
      </c>
      <c r="BA616" s="8">
        <v>0.25348711014751613</v>
      </c>
      <c r="BB616" s="8">
        <v>5.5177038617361299E-2</v>
      </c>
      <c r="BC616" s="8">
        <v>0.19629094619711293</v>
      </c>
      <c r="BD616" s="8">
        <v>0.20902114015825804</v>
      </c>
      <c r="BE616" s="8">
        <v>4.7626738039293542E-2</v>
      </c>
      <c r="BF616" s="8">
        <v>0.2553062615154838</v>
      </c>
      <c r="BG616" s="8">
        <v>0.41517874897950013</v>
      </c>
      <c r="BH616" s="8">
        <v>1.0095712307656122E-5</v>
      </c>
      <c r="BI616" s="8">
        <v>0.22611254298030636</v>
      </c>
      <c r="BJ616" s="8">
        <v>1.4033350710209676</v>
      </c>
      <c r="BK616" s="8">
        <v>1.153415864798226</v>
      </c>
      <c r="BL616" s="8">
        <v>1.3597938046390325</v>
      </c>
    </row>
    <row r="617" spans="1:64" x14ac:dyDescent="0.3">
      <c r="A617" s="7">
        <v>512132</v>
      </c>
      <c r="B617" s="7" t="s">
        <v>665</v>
      </c>
      <c r="C617" s="8">
        <f t="shared" si="162"/>
        <v>7.7666357752596796E-2</v>
      </c>
      <c r="D617" s="8">
        <f t="shared" si="163"/>
        <v>2.1321226463220967E-2</v>
      </c>
      <c r="E617" s="8">
        <f t="shared" si="164"/>
        <v>8.4050689209306459E-2</v>
      </c>
      <c r="F617" s="8">
        <f t="shared" si="165"/>
        <v>0.10416326238342417</v>
      </c>
      <c r="G617" s="8">
        <f t="shared" si="166"/>
        <v>2.2281968001245163E-2</v>
      </c>
      <c r="H617" s="8">
        <f t="shared" si="167"/>
        <v>5.0176275331794522E-2</v>
      </c>
      <c r="I617" s="8">
        <f t="shared" si="168"/>
        <v>0.11512123537414518</v>
      </c>
      <c r="J617" s="8">
        <f t="shared" si="169"/>
        <v>2.8286334245727421E-2</v>
      </c>
      <c r="K617" s="8">
        <f t="shared" si="170"/>
        <v>8.565574242451611E-2</v>
      </c>
      <c r="L617" s="8">
        <f t="shared" si="171"/>
        <v>0.22640737507520969</v>
      </c>
      <c r="M617" s="8">
        <f t="shared" si="172"/>
        <v>5.8091428402729038E-2</v>
      </c>
      <c r="N617" s="8">
        <f t="shared" si="173"/>
        <v>0.26281413540730647</v>
      </c>
      <c r="O617" s="8">
        <f t="shared" si="174"/>
        <v>7.2880291831032257E-2</v>
      </c>
      <c r="P617" s="8">
        <f t="shared" si="175"/>
        <v>5.1919061290812905E-6</v>
      </c>
      <c r="Q617" s="8">
        <f t="shared" si="176"/>
        <v>9.4099227324903195E-2</v>
      </c>
      <c r="R617" s="8">
        <f t="shared" si="177"/>
        <v>1</v>
      </c>
      <c r="S617" s="8">
        <f t="shared" si="178"/>
        <v>0.53146021539370969</v>
      </c>
      <c r="T617" s="8">
        <f t="shared" si="179"/>
        <v>0.58390202172193539</v>
      </c>
      <c r="W617" s="7" t="s">
        <v>1920</v>
      </c>
      <c r="X617" s="7" t="s">
        <v>665</v>
      </c>
      <c r="Y617" s="8">
        <v>0</v>
      </c>
      <c r="Z617" s="8">
        <v>0</v>
      </c>
      <c r="AA617" s="8">
        <v>0</v>
      </c>
      <c r="AB617" s="8">
        <v>0</v>
      </c>
      <c r="AC617" s="8">
        <v>0</v>
      </c>
      <c r="AD617" s="8">
        <v>0</v>
      </c>
      <c r="AE617" s="8">
        <v>0</v>
      </c>
      <c r="AF617" s="8">
        <v>0</v>
      </c>
      <c r="AG617" s="8">
        <v>0</v>
      </c>
      <c r="AH617" s="8">
        <v>0</v>
      </c>
      <c r="AI617" s="8">
        <v>0</v>
      </c>
      <c r="AJ617" s="8">
        <v>0</v>
      </c>
      <c r="AK617" s="8">
        <v>0</v>
      </c>
      <c r="AL617" s="8">
        <v>0</v>
      </c>
      <c r="AM617" s="8">
        <v>0</v>
      </c>
      <c r="AN617" s="8">
        <v>1</v>
      </c>
      <c r="AO617" s="8">
        <v>0</v>
      </c>
      <c r="AP617" s="8">
        <v>0</v>
      </c>
      <c r="AS617" s="7">
        <v>512132</v>
      </c>
      <c r="AT617" s="7" t="s">
        <v>665</v>
      </c>
      <c r="AU617" s="8">
        <v>7.7666357752596796E-2</v>
      </c>
      <c r="AV617" s="8">
        <v>2.1321226463220967E-2</v>
      </c>
      <c r="AW617" s="8">
        <v>8.4050689209306459E-2</v>
      </c>
      <c r="AX617" s="8">
        <v>0.10416326238342417</v>
      </c>
      <c r="AY617" s="8">
        <v>2.2281968001245163E-2</v>
      </c>
      <c r="AZ617" s="8">
        <v>5.0176275331794522E-2</v>
      </c>
      <c r="BA617" s="8">
        <v>0.11512123537414518</v>
      </c>
      <c r="BB617" s="8">
        <v>2.8286334245727421E-2</v>
      </c>
      <c r="BC617" s="8">
        <v>8.565574242451611E-2</v>
      </c>
      <c r="BD617" s="8">
        <v>0.22640737507520969</v>
      </c>
      <c r="BE617" s="8">
        <v>5.8091428402729038E-2</v>
      </c>
      <c r="BF617" s="8">
        <v>0.26281413540730647</v>
      </c>
      <c r="BG617" s="8">
        <v>7.2880291831032257E-2</v>
      </c>
      <c r="BH617" s="8">
        <v>5.1919061290812905E-6</v>
      </c>
      <c r="BI617" s="8">
        <v>9.4099227324903195E-2</v>
      </c>
      <c r="BJ617" s="8">
        <v>1.183038273425</v>
      </c>
      <c r="BK617" s="8">
        <v>0.53146021539370969</v>
      </c>
      <c r="BL617" s="8">
        <v>0.58390202172193539</v>
      </c>
    </row>
    <row r="618" spans="1:64" x14ac:dyDescent="0.3">
      <c r="A618" s="7">
        <v>512191</v>
      </c>
      <c r="B618" s="7" t="s">
        <v>666</v>
      </c>
      <c r="C618" s="8">
        <f t="shared" si="162"/>
        <v>8.9019191754200006E-2</v>
      </c>
      <c r="D618" s="8">
        <f t="shared" si="163"/>
        <v>1.24362658867E-2</v>
      </c>
      <c r="E618" s="8">
        <f t="shared" si="164"/>
        <v>0.10440860558200001</v>
      </c>
      <c r="F618" s="8">
        <f t="shared" si="165"/>
        <v>0.18749896783299999</v>
      </c>
      <c r="G618" s="8">
        <f t="shared" si="166"/>
        <v>1.18573024003E-2</v>
      </c>
      <c r="H618" s="8">
        <f t="shared" si="167"/>
        <v>6.4164817783799996E-2</v>
      </c>
      <c r="I618" s="8">
        <f t="shared" si="168"/>
        <v>0.13570171972299999</v>
      </c>
      <c r="J618" s="8">
        <f t="shared" si="169"/>
        <v>1.3870249634099999E-2</v>
      </c>
      <c r="K618" s="8">
        <f t="shared" si="170"/>
        <v>7.0553305489500007E-2</v>
      </c>
      <c r="L618" s="8">
        <f t="shared" si="171"/>
        <v>0.10929981795800001</v>
      </c>
      <c r="M618" s="8">
        <f t="shared" si="172"/>
        <v>1.3012462206999999E-2</v>
      </c>
      <c r="N618" s="8">
        <f t="shared" si="173"/>
        <v>0.15129041364199999</v>
      </c>
      <c r="O618" s="8">
        <f t="shared" si="174"/>
        <v>0.48753658693800001</v>
      </c>
      <c r="P618" s="8">
        <f t="shared" si="175"/>
        <v>7.6746329923899998E-6</v>
      </c>
      <c r="Q618" s="8">
        <f t="shared" si="176"/>
        <v>0.27333198897099997</v>
      </c>
      <c r="R618" s="8">
        <f t="shared" si="177"/>
        <v>1.2058640632199999</v>
      </c>
      <c r="S618" s="8">
        <f t="shared" si="178"/>
        <v>1.2635210880200001</v>
      </c>
      <c r="T618" s="8">
        <f t="shared" si="179"/>
        <v>1.22012527485</v>
      </c>
      <c r="W618" s="7" t="s">
        <v>1921</v>
      </c>
      <c r="X618" s="7" t="s">
        <v>666</v>
      </c>
      <c r="Y618" s="8">
        <v>8.9019191754200006E-2</v>
      </c>
      <c r="Z618" s="8">
        <v>1.24362658867E-2</v>
      </c>
      <c r="AA618" s="8">
        <v>0.10440860558200001</v>
      </c>
      <c r="AB618" s="8">
        <v>0.18749896783299999</v>
      </c>
      <c r="AC618" s="8">
        <v>1.18573024003E-2</v>
      </c>
      <c r="AD618" s="8">
        <v>6.4164817783799996E-2</v>
      </c>
      <c r="AE618" s="8">
        <v>0.13570171972299999</v>
      </c>
      <c r="AF618" s="8">
        <v>1.3870249634099999E-2</v>
      </c>
      <c r="AG618" s="8">
        <v>7.0553305489500007E-2</v>
      </c>
      <c r="AH618" s="8">
        <v>0.10929981795800001</v>
      </c>
      <c r="AI618" s="8">
        <v>1.3012462206999999E-2</v>
      </c>
      <c r="AJ618" s="8">
        <v>0.15129041364199999</v>
      </c>
      <c r="AK618" s="8">
        <v>0.48753658693800001</v>
      </c>
      <c r="AL618" s="8">
        <v>7.6746329923899998E-6</v>
      </c>
      <c r="AM618" s="8">
        <v>0.27333198897099997</v>
      </c>
      <c r="AN618" s="8">
        <v>1.2058640632199999</v>
      </c>
      <c r="AO618" s="8">
        <v>1.2635210880200001</v>
      </c>
      <c r="AP618" s="8">
        <v>1.22012527485</v>
      </c>
      <c r="AS618" s="7">
        <v>512191</v>
      </c>
      <c r="AT618" s="7" t="s">
        <v>666</v>
      </c>
      <c r="AU618" s="8">
        <v>0.1341321932896645</v>
      </c>
      <c r="AV618" s="8">
        <v>3.5338612419209672E-2</v>
      </c>
      <c r="AW618" s="8">
        <v>0.14971014400137095</v>
      </c>
      <c r="AX618" s="8">
        <v>0.25114353562023717</v>
      </c>
      <c r="AY618" s="8">
        <v>5.0457331001059008E-2</v>
      </c>
      <c r="AZ618" s="8">
        <v>0.1331381722180548</v>
      </c>
      <c r="BA618" s="8">
        <v>0.19208115757874192</v>
      </c>
      <c r="BB618" s="8">
        <v>4.6091032459550006E-2</v>
      </c>
      <c r="BC618" s="8">
        <v>0.15093098640155647</v>
      </c>
      <c r="BD618" s="8">
        <v>0.16444909717837106</v>
      </c>
      <c r="BE618" s="8">
        <v>4.0803745991090323E-2</v>
      </c>
      <c r="BF618" s="8">
        <v>0.1964877759553548</v>
      </c>
      <c r="BG618" s="8">
        <v>0.29881274683296788</v>
      </c>
      <c r="BH618" s="8">
        <v>4.5935781370650006E-6</v>
      </c>
      <c r="BI618" s="8">
        <v>0.16752605775641935</v>
      </c>
      <c r="BJ618" s="8">
        <v>1.3191809497104838</v>
      </c>
      <c r="BK618" s="8">
        <v>1.0476422646461288</v>
      </c>
      <c r="BL618" s="8">
        <v>1.0020064022467743</v>
      </c>
    </row>
    <row r="619" spans="1:64" x14ac:dyDescent="0.3">
      <c r="A619" s="7">
        <v>512199</v>
      </c>
      <c r="B619" s="7" t="s">
        <v>667</v>
      </c>
      <c r="C619" s="8">
        <f t="shared" si="162"/>
        <v>5.2399157183725814E-2</v>
      </c>
      <c r="D619" s="8">
        <f t="shared" si="163"/>
        <v>1.6595266092900001E-2</v>
      </c>
      <c r="E619" s="8">
        <f t="shared" si="164"/>
        <v>5.7263193118822574E-2</v>
      </c>
      <c r="F619" s="8">
        <f t="shared" si="165"/>
        <v>8.7665409891516125E-2</v>
      </c>
      <c r="G619" s="8">
        <f t="shared" si="166"/>
        <v>2.0968256859059679E-2</v>
      </c>
      <c r="H619" s="8">
        <f t="shared" si="167"/>
        <v>4.8679014089416127E-2</v>
      </c>
      <c r="I619" s="8">
        <f t="shared" si="168"/>
        <v>7.5223565008935483E-2</v>
      </c>
      <c r="J619" s="8">
        <f t="shared" si="169"/>
        <v>2.2423940451343549E-2</v>
      </c>
      <c r="K619" s="8">
        <f t="shared" si="170"/>
        <v>6.05790741221129E-2</v>
      </c>
      <c r="L619" s="8">
        <f t="shared" si="171"/>
        <v>7.5132588903451619E-2</v>
      </c>
      <c r="M619" s="8">
        <f t="shared" si="172"/>
        <v>2.2690584299062906E-2</v>
      </c>
      <c r="N619" s="8">
        <f t="shared" si="173"/>
        <v>8.689933018493548E-2</v>
      </c>
      <c r="O619" s="8">
        <f t="shared" si="174"/>
        <v>8.043382172903224E-2</v>
      </c>
      <c r="P619" s="8">
        <f t="shared" si="175"/>
        <v>1.0298483233009677E-6</v>
      </c>
      <c r="Q619" s="8">
        <f t="shared" si="176"/>
        <v>5.1912828742645176E-2</v>
      </c>
      <c r="R619" s="8">
        <f t="shared" si="177"/>
        <v>1</v>
      </c>
      <c r="S619" s="8">
        <f t="shared" si="178"/>
        <v>0.35086106793709676</v>
      </c>
      <c r="T619" s="8">
        <f t="shared" si="179"/>
        <v>0.35177496667919361</v>
      </c>
      <c r="W619" s="7" t="s">
        <v>1922</v>
      </c>
      <c r="X619" s="7" t="s">
        <v>667</v>
      </c>
      <c r="Y619" s="8">
        <v>0</v>
      </c>
      <c r="Z619" s="8">
        <v>0</v>
      </c>
      <c r="AA619" s="8">
        <v>0</v>
      </c>
      <c r="AB619" s="8">
        <v>0</v>
      </c>
      <c r="AC619" s="8">
        <v>0</v>
      </c>
      <c r="AD619" s="8">
        <v>0</v>
      </c>
      <c r="AE619" s="8">
        <v>0</v>
      </c>
      <c r="AF619" s="8">
        <v>0</v>
      </c>
      <c r="AG619" s="8">
        <v>0</v>
      </c>
      <c r="AH619" s="8">
        <v>0</v>
      </c>
      <c r="AI619" s="8">
        <v>0</v>
      </c>
      <c r="AJ619" s="8">
        <v>0</v>
      </c>
      <c r="AK619" s="8">
        <v>0</v>
      </c>
      <c r="AL619" s="8">
        <v>0</v>
      </c>
      <c r="AM619" s="8">
        <v>0</v>
      </c>
      <c r="AN619" s="8">
        <v>1</v>
      </c>
      <c r="AO619" s="8">
        <v>0</v>
      </c>
      <c r="AP619" s="8">
        <v>0</v>
      </c>
      <c r="AS619" s="7">
        <v>512199</v>
      </c>
      <c r="AT619" s="7" t="s">
        <v>667</v>
      </c>
      <c r="AU619" s="8">
        <v>5.2399157183725814E-2</v>
      </c>
      <c r="AV619" s="8">
        <v>1.6595266092900001E-2</v>
      </c>
      <c r="AW619" s="8">
        <v>5.7263193118822574E-2</v>
      </c>
      <c r="AX619" s="8">
        <v>8.7665409891516125E-2</v>
      </c>
      <c r="AY619" s="8">
        <v>2.0968256859059679E-2</v>
      </c>
      <c r="AZ619" s="8">
        <v>4.8679014089416127E-2</v>
      </c>
      <c r="BA619" s="8">
        <v>7.5223565008935483E-2</v>
      </c>
      <c r="BB619" s="8">
        <v>2.2423940451343549E-2</v>
      </c>
      <c r="BC619" s="8">
        <v>6.05790741221129E-2</v>
      </c>
      <c r="BD619" s="8">
        <v>7.5132588903451619E-2</v>
      </c>
      <c r="BE619" s="8">
        <v>2.2690584299062906E-2</v>
      </c>
      <c r="BF619" s="8">
        <v>8.689933018493548E-2</v>
      </c>
      <c r="BG619" s="8">
        <v>8.043382172903224E-2</v>
      </c>
      <c r="BH619" s="8">
        <v>1.0298483233009677E-6</v>
      </c>
      <c r="BI619" s="8">
        <v>5.1912828742645176E-2</v>
      </c>
      <c r="BJ619" s="8">
        <v>1.1262576163954841</v>
      </c>
      <c r="BK619" s="8">
        <v>0.35086106793709676</v>
      </c>
      <c r="BL619" s="8">
        <v>0.35177496667919361</v>
      </c>
    </row>
    <row r="620" spans="1:64" x14ac:dyDescent="0.3">
      <c r="A620" s="7">
        <v>512230</v>
      </c>
      <c r="B620" s="7" t="s">
        <v>668</v>
      </c>
      <c r="C620" s="8">
        <f t="shared" si="162"/>
        <v>5.9055755500883871E-2</v>
      </c>
      <c r="D620" s="8">
        <f t="shared" si="163"/>
        <v>1.4345093996508873E-2</v>
      </c>
      <c r="E620" s="8">
        <f t="shared" si="164"/>
        <v>0.21814932484403221</v>
      </c>
      <c r="F620" s="8">
        <f t="shared" si="165"/>
        <v>0.14040098005087581</v>
      </c>
      <c r="G620" s="8">
        <f t="shared" si="166"/>
        <v>3.4550176525689681E-2</v>
      </c>
      <c r="H620" s="8">
        <f t="shared" si="167"/>
        <v>0.28136836562711615</v>
      </c>
      <c r="I620" s="8">
        <f t="shared" si="168"/>
        <v>0.14922001888619355</v>
      </c>
      <c r="J620" s="8">
        <f t="shared" si="169"/>
        <v>3.5176029916264506E-2</v>
      </c>
      <c r="K620" s="8">
        <f t="shared" si="170"/>
        <v>0.35979011235175806</v>
      </c>
      <c r="L620" s="8">
        <f t="shared" si="171"/>
        <v>5.0286791618514529E-2</v>
      </c>
      <c r="M620" s="8">
        <f t="shared" si="172"/>
        <v>1.0969376741792098E-2</v>
      </c>
      <c r="N620" s="8">
        <f t="shared" si="173"/>
        <v>0.19856595869837096</v>
      </c>
      <c r="O620" s="8">
        <f t="shared" si="174"/>
        <v>0.43161026336338698</v>
      </c>
      <c r="P620" s="8">
        <f t="shared" si="175"/>
        <v>2.4357083393070483E-6</v>
      </c>
      <c r="Q620" s="8">
        <f t="shared" si="176"/>
        <v>8.566418909979033E-2</v>
      </c>
      <c r="R620" s="8">
        <f t="shared" si="177"/>
        <v>1</v>
      </c>
      <c r="S620" s="8">
        <f t="shared" si="178"/>
        <v>1.053093715752097</v>
      </c>
      <c r="T620" s="8">
        <f t="shared" si="179"/>
        <v>1.1409603547027418</v>
      </c>
      <c r="W620" s="7" t="s">
        <v>1923</v>
      </c>
      <c r="X620" s="7" t="s">
        <v>668</v>
      </c>
      <c r="Y620" s="8">
        <v>0</v>
      </c>
      <c r="Z620" s="8">
        <v>0</v>
      </c>
      <c r="AA620" s="8">
        <v>0</v>
      </c>
      <c r="AB620" s="8">
        <v>0</v>
      </c>
      <c r="AC620" s="8">
        <v>0</v>
      </c>
      <c r="AD620" s="8">
        <v>0</v>
      </c>
      <c r="AE620" s="8">
        <v>0</v>
      </c>
      <c r="AF620" s="8">
        <v>0</v>
      </c>
      <c r="AG620" s="8">
        <v>0</v>
      </c>
      <c r="AH620" s="8">
        <v>0</v>
      </c>
      <c r="AI620" s="8">
        <v>0</v>
      </c>
      <c r="AJ620" s="8">
        <v>0</v>
      </c>
      <c r="AK620" s="8">
        <v>0</v>
      </c>
      <c r="AL620" s="8">
        <v>0</v>
      </c>
      <c r="AM620" s="8">
        <v>0</v>
      </c>
      <c r="AN620" s="8">
        <v>1</v>
      </c>
      <c r="AO620" s="8">
        <v>0</v>
      </c>
      <c r="AP620" s="8">
        <v>0</v>
      </c>
      <c r="AS620" s="7">
        <v>512230</v>
      </c>
      <c r="AT620" s="7" t="s">
        <v>668</v>
      </c>
      <c r="AU620" s="8">
        <v>5.9055755500883871E-2</v>
      </c>
      <c r="AV620" s="8">
        <v>1.4345093996508873E-2</v>
      </c>
      <c r="AW620" s="8">
        <v>0.21814932484403221</v>
      </c>
      <c r="AX620" s="8">
        <v>0.14040098005087581</v>
      </c>
      <c r="AY620" s="8">
        <v>3.4550176525689681E-2</v>
      </c>
      <c r="AZ620" s="8">
        <v>0.28136836562711615</v>
      </c>
      <c r="BA620" s="8">
        <v>0.14922001888619355</v>
      </c>
      <c r="BB620" s="8">
        <v>3.5176029916264506E-2</v>
      </c>
      <c r="BC620" s="8">
        <v>0.35979011235175806</v>
      </c>
      <c r="BD620" s="8">
        <v>5.0286791618514529E-2</v>
      </c>
      <c r="BE620" s="8">
        <v>1.0969376741792098E-2</v>
      </c>
      <c r="BF620" s="8">
        <v>0.19856595869837096</v>
      </c>
      <c r="BG620" s="8">
        <v>0.43161026336338698</v>
      </c>
      <c r="BH620" s="8">
        <v>2.4357083393070483E-6</v>
      </c>
      <c r="BI620" s="8">
        <v>8.566418909979033E-2</v>
      </c>
      <c r="BJ620" s="8">
        <v>1.2915501743419358</v>
      </c>
      <c r="BK620" s="8">
        <v>1.053093715752097</v>
      </c>
      <c r="BL620" s="8">
        <v>1.1409603547027418</v>
      </c>
    </row>
    <row r="621" spans="1:64" x14ac:dyDescent="0.3">
      <c r="A621" s="7">
        <v>512240</v>
      </c>
      <c r="B621" s="7" t="s">
        <v>669</v>
      </c>
      <c r="C621" s="8">
        <f t="shared" si="162"/>
        <v>4.4540649807400003E-2</v>
      </c>
      <c r="D621" s="8">
        <f t="shared" si="163"/>
        <v>7.3281533711000001E-3</v>
      </c>
      <c r="E621" s="8">
        <f t="shared" si="164"/>
        <v>0.18269213492399999</v>
      </c>
      <c r="F621" s="8">
        <f t="shared" si="165"/>
        <v>5.7965104088999998E-2</v>
      </c>
      <c r="G621" s="8">
        <f t="shared" si="166"/>
        <v>6.7163022199499996E-3</v>
      </c>
      <c r="H621" s="8">
        <f t="shared" si="167"/>
        <v>7.0877168839100002E-2</v>
      </c>
      <c r="I621" s="8">
        <f t="shared" si="168"/>
        <v>0.101413344386</v>
      </c>
      <c r="J621" s="8">
        <f t="shared" si="169"/>
        <v>1.5644565350899999E-2</v>
      </c>
      <c r="K621" s="8">
        <f t="shared" si="170"/>
        <v>0.164201986326</v>
      </c>
      <c r="L621" s="8">
        <f t="shared" si="171"/>
        <v>3.5836508410899998E-2</v>
      </c>
      <c r="M621" s="8">
        <f t="shared" si="172"/>
        <v>5.1039085942999997E-3</v>
      </c>
      <c r="N621" s="8">
        <f t="shared" si="173"/>
        <v>0.18971867769299999</v>
      </c>
      <c r="O621" s="8">
        <f t="shared" si="174"/>
        <v>0.72409049734800002</v>
      </c>
      <c r="P621" s="8">
        <f t="shared" si="175"/>
        <v>7.2753182256600004E-6</v>
      </c>
      <c r="Q621" s="8">
        <f t="shared" si="176"/>
        <v>0.13903516688699999</v>
      </c>
      <c r="R621" s="8">
        <f t="shared" si="177"/>
        <v>1.2345609381</v>
      </c>
      <c r="S621" s="8">
        <f t="shared" si="178"/>
        <v>1.1355585751499999</v>
      </c>
      <c r="T621" s="8">
        <f t="shared" si="179"/>
        <v>1.2812598960599999</v>
      </c>
      <c r="W621" s="7" t="s">
        <v>1924</v>
      </c>
      <c r="X621" s="7" t="s">
        <v>669</v>
      </c>
      <c r="Y621" s="8">
        <v>4.4540649807400003E-2</v>
      </c>
      <c r="Z621" s="8">
        <v>7.3281533711000001E-3</v>
      </c>
      <c r="AA621" s="8">
        <v>0.18269213492399999</v>
      </c>
      <c r="AB621" s="8">
        <v>5.7965104088999998E-2</v>
      </c>
      <c r="AC621" s="8">
        <v>6.7163022199499996E-3</v>
      </c>
      <c r="AD621" s="8">
        <v>7.0877168839100002E-2</v>
      </c>
      <c r="AE621" s="8">
        <v>0.101413344386</v>
      </c>
      <c r="AF621" s="8">
        <v>1.5644565350899999E-2</v>
      </c>
      <c r="AG621" s="8">
        <v>0.164201986326</v>
      </c>
      <c r="AH621" s="8">
        <v>3.5836508410899998E-2</v>
      </c>
      <c r="AI621" s="8">
        <v>5.1039085942999997E-3</v>
      </c>
      <c r="AJ621" s="8">
        <v>0.18971867769299999</v>
      </c>
      <c r="AK621" s="8">
        <v>0.72409049734800002</v>
      </c>
      <c r="AL621" s="8">
        <v>7.2753182256600004E-6</v>
      </c>
      <c r="AM621" s="8">
        <v>0.13903516688699999</v>
      </c>
      <c r="AN621" s="8">
        <v>1.2345609381</v>
      </c>
      <c r="AO621" s="8">
        <v>1.1355585751499999</v>
      </c>
      <c r="AP621" s="8">
        <v>1.2812598960599999</v>
      </c>
      <c r="AS621" s="7">
        <v>512240</v>
      </c>
      <c r="AT621" s="7" t="s">
        <v>669</v>
      </c>
      <c r="AU621" s="8">
        <v>6.452943999210968E-2</v>
      </c>
      <c r="AV621" s="8">
        <v>1.5342517980626292E-2</v>
      </c>
      <c r="AW621" s="8">
        <v>0.24415228000291936</v>
      </c>
      <c r="AX621" s="8">
        <v>0.11530740924580483</v>
      </c>
      <c r="AY621" s="8">
        <v>2.6961234181318704E-2</v>
      </c>
      <c r="AZ621" s="8">
        <v>0.23371602336813385</v>
      </c>
      <c r="BA621" s="8">
        <v>0.16868620306880647</v>
      </c>
      <c r="BB621" s="8">
        <v>3.8754323625366113E-2</v>
      </c>
      <c r="BC621" s="8">
        <v>0.40918066987453222</v>
      </c>
      <c r="BD621" s="8">
        <v>5.4732070294248376E-2</v>
      </c>
      <c r="BE621" s="8">
        <v>1.1685559209101451E-2</v>
      </c>
      <c r="BF621" s="8">
        <v>0.22282814219069358</v>
      </c>
      <c r="BG621" s="8">
        <v>0.49051291755832294</v>
      </c>
      <c r="BH621" s="8">
        <v>3.3056994264874194E-6</v>
      </c>
      <c r="BI621" s="8">
        <v>9.4185113052483865E-2</v>
      </c>
      <c r="BJ621" s="8">
        <v>1.324024237975161</v>
      </c>
      <c r="BK621" s="8">
        <v>1.0534040216345157</v>
      </c>
      <c r="BL621" s="8">
        <v>1.2940405514072577</v>
      </c>
    </row>
    <row r="622" spans="1:64" x14ac:dyDescent="0.3">
      <c r="A622" s="7">
        <v>512250</v>
      </c>
      <c r="B622" s="7" t="s">
        <v>670</v>
      </c>
      <c r="C622" s="8">
        <f t="shared" si="162"/>
        <v>5.5088233761969349E-2</v>
      </c>
      <c r="D622" s="8">
        <f t="shared" si="163"/>
        <v>1.3640074041057101E-2</v>
      </c>
      <c r="E622" s="8">
        <f t="shared" si="164"/>
        <v>0.20254280239320968</v>
      </c>
      <c r="F622" s="8">
        <f t="shared" si="165"/>
        <v>9.3661472014336153E-2</v>
      </c>
      <c r="G622" s="8">
        <f t="shared" si="166"/>
        <v>2.562252067662462E-2</v>
      </c>
      <c r="H622" s="8">
        <f t="shared" si="167"/>
        <v>0.18653867703730581</v>
      </c>
      <c r="I622" s="8">
        <f t="shared" si="168"/>
        <v>0.13715908618061287</v>
      </c>
      <c r="J622" s="8">
        <f t="shared" si="169"/>
        <v>3.2787053213762893E-2</v>
      </c>
      <c r="K622" s="8">
        <f t="shared" si="170"/>
        <v>0.3274988297462581</v>
      </c>
      <c r="L622" s="8">
        <f t="shared" si="171"/>
        <v>4.6429718004037092E-2</v>
      </c>
      <c r="M622" s="8">
        <f t="shared" si="172"/>
        <v>1.0326454975725808E-2</v>
      </c>
      <c r="N622" s="8">
        <f t="shared" si="173"/>
        <v>0.18262532243453231</v>
      </c>
      <c r="O622" s="8">
        <f t="shared" si="174"/>
        <v>0.40037625530451598</v>
      </c>
      <c r="P622" s="8">
        <f t="shared" si="175"/>
        <v>8.3093697612910349E-6</v>
      </c>
      <c r="Q622" s="8">
        <f t="shared" si="176"/>
        <v>8.0497615448903187E-2</v>
      </c>
      <c r="R622" s="8">
        <f t="shared" si="177"/>
        <v>1</v>
      </c>
      <c r="S622" s="8">
        <f t="shared" si="178"/>
        <v>0.8542097665024192</v>
      </c>
      <c r="T622" s="8">
        <f t="shared" si="179"/>
        <v>1.0458320659148383</v>
      </c>
      <c r="W622" s="7" t="s">
        <v>1925</v>
      </c>
      <c r="X622" s="7" t="s">
        <v>670</v>
      </c>
      <c r="Y622" s="8">
        <v>0</v>
      </c>
      <c r="Z622" s="8">
        <v>0</v>
      </c>
      <c r="AA622" s="8">
        <v>0</v>
      </c>
      <c r="AB622" s="8">
        <v>0</v>
      </c>
      <c r="AC622" s="8">
        <v>0</v>
      </c>
      <c r="AD622" s="8">
        <v>0</v>
      </c>
      <c r="AE622" s="8">
        <v>0</v>
      </c>
      <c r="AF622" s="8">
        <v>0</v>
      </c>
      <c r="AG622" s="8">
        <v>0</v>
      </c>
      <c r="AH622" s="8">
        <v>0</v>
      </c>
      <c r="AI622" s="8">
        <v>0</v>
      </c>
      <c r="AJ622" s="8">
        <v>0</v>
      </c>
      <c r="AK622" s="8">
        <v>0</v>
      </c>
      <c r="AL622" s="8">
        <v>0</v>
      </c>
      <c r="AM622" s="8">
        <v>0</v>
      </c>
      <c r="AN622" s="8">
        <v>1</v>
      </c>
      <c r="AO622" s="8">
        <v>0</v>
      </c>
      <c r="AP622" s="8">
        <v>0</v>
      </c>
      <c r="AS622" s="7">
        <v>512250</v>
      </c>
      <c r="AT622" s="7" t="s">
        <v>670</v>
      </c>
      <c r="AU622" s="8">
        <v>5.5088233761969349E-2</v>
      </c>
      <c r="AV622" s="8">
        <v>1.3640074041057101E-2</v>
      </c>
      <c r="AW622" s="8">
        <v>0.20254280239320968</v>
      </c>
      <c r="AX622" s="8">
        <v>9.3661472014336153E-2</v>
      </c>
      <c r="AY622" s="8">
        <v>2.562252067662462E-2</v>
      </c>
      <c r="AZ622" s="8">
        <v>0.18653867703730581</v>
      </c>
      <c r="BA622" s="8">
        <v>0.13715908618061287</v>
      </c>
      <c r="BB622" s="8">
        <v>3.2787053213762893E-2</v>
      </c>
      <c r="BC622" s="8">
        <v>0.3274988297462581</v>
      </c>
      <c r="BD622" s="8">
        <v>4.6429718004037092E-2</v>
      </c>
      <c r="BE622" s="8">
        <v>1.0326454975725808E-2</v>
      </c>
      <c r="BF622" s="8">
        <v>0.18262532243453231</v>
      </c>
      <c r="BG622" s="8">
        <v>0.40037625530451598</v>
      </c>
      <c r="BH622" s="8">
        <v>8.3093697612910349E-6</v>
      </c>
      <c r="BI622" s="8">
        <v>8.0497615448903187E-2</v>
      </c>
      <c r="BJ622" s="8">
        <v>1.2712711101958063</v>
      </c>
      <c r="BK622" s="8">
        <v>0.8542097665024192</v>
      </c>
      <c r="BL622" s="8">
        <v>1.0458320659148383</v>
      </c>
    </row>
    <row r="623" spans="1:64" x14ac:dyDescent="0.3">
      <c r="A623" s="7">
        <v>512290</v>
      </c>
      <c r="B623" s="7" t="s">
        <v>671</v>
      </c>
      <c r="C623" s="8">
        <f t="shared" si="162"/>
        <v>3.7246618760072583E-2</v>
      </c>
      <c r="D623" s="8">
        <f t="shared" si="163"/>
        <v>9.7244076034580639E-3</v>
      </c>
      <c r="E623" s="8">
        <f t="shared" si="164"/>
        <v>0.13060484384337098</v>
      </c>
      <c r="F623" s="8">
        <f t="shared" si="165"/>
        <v>7.5297572341516142E-2</v>
      </c>
      <c r="G623" s="8">
        <f t="shared" si="166"/>
        <v>1.9379014621479035E-2</v>
      </c>
      <c r="H623" s="8">
        <f t="shared" si="167"/>
        <v>0.14551855441798384</v>
      </c>
      <c r="I623" s="8">
        <f t="shared" si="168"/>
        <v>0.10133467422769356</v>
      </c>
      <c r="J623" s="8">
        <f t="shared" si="169"/>
        <v>2.5435632410946783E-2</v>
      </c>
      <c r="K623" s="8">
        <f t="shared" si="170"/>
        <v>0.23290251521906449</v>
      </c>
      <c r="L623" s="8">
        <f t="shared" si="171"/>
        <v>3.2876157580737093E-2</v>
      </c>
      <c r="M623" s="8">
        <f t="shared" si="172"/>
        <v>7.662277515470323E-3</v>
      </c>
      <c r="N623" s="8">
        <f t="shared" si="173"/>
        <v>0.12085104749911289</v>
      </c>
      <c r="O623" s="8">
        <f t="shared" si="174"/>
        <v>0.22745196283129035</v>
      </c>
      <c r="P623" s="8">
        <f t="shared" si="175"/>
        <v>1.0969397473638711E-6</v>
      </c>
      <c r="Q623" s="8">
        <f t="shared" si="176"/>
        <v>4.416157126870969E-2</v>
      </c>
      <c r="R623" s="8">
        <f t="shared" si="177"/>
        <v>1</v>
      </c>
      <c r="S623" s="8">
        <f t="shared" si="178"/>
        <v>0.56277578654225802</v>
      </c>
      <c r="T623" s="8">
        <f t="shared" si="179"/>
        <v>0.68225346701903222</v>
      </c>
      <c r="W623" s="7" t="s">
        <v>1926</v>
      </c>
      <c r="X623" s="7" t="s">
        <v>671</v>
      </c>
      <c r="Y623" s="8">
        <v>0</v>
      </c>
      <c r="Z623" s="8">
        <v>0</v>
      </c>
      <c r="AA623" s="8">
        <v>0</v>
      </c>
      <c r="AB623" s="8">
        <v>0</v>
      </c>
      <c r="AC623" s="8">
        <v>0</v>
      </c>
      <c r="AD623" s="8">
        <v>0</v>
      </c>
      <c r="AE623" s="8">
        <v>0</v>
      </c>
      <c r="AF623" s="8">
        <v>0</v>
      </c>
      <c r="AG623" s="8">
        <v>0</v>
      </c>
      <c r="AH623" s="8">
        <v>0</v>
      </c>
      <c r="AI623" s="8">
        <v>0</v>
      </c>
      <c r="AJ623" s="8">
        <v>0</v>
      </c>
      <c r="AK623" s="8">
        <v>0</v>
      </c>
      <c r="AL623" s="8">
        <v>0</v>
      </c>
      <c r="AM623" s="8">
        <v>0</v>
      </c>
      <c r="AN623" s="8">
        <v>1</v>
      </c>
      <c r="AO623" s="8">
        <v>0</v>
      </c>
      <c r="AP623" s="8">
        <v>0</v>
      </c>
      <c r="AS623" s="7">
        <v>512290</v>
      </c>
      <c r="AT623" s="7" t="s">
        <v>671</v>
      </c>
      <c r="AU623" s="8">
        <v>3.7246618760072583E-2</v>
      </c>
      <c r="AV623" s="8">
        <v>9.7244076034580639E-3</v>
      </c>
      <c r="AW623" s="8">
        <v>0.13060484384337098</v>
      </c>
      <c r="AX623" s="8">
        <v>7.5297572341516142E-2</v>
      </c>
      <c r="AY623" s="8">
        <v>1.9379014621479035E-2</v>
      </c>
      <c r="AZ623" s="8">
        <v>0.14551855441798384</v>
      </c>
      <c r="BA623" s="8">
        <v>0.10133467422769356</v>
      </c>
      <c r="BB623" s="8">
        <v>2.5435632410946783E-2</v>
      </c>
      <c r="BC623" s="8">
        <v>0.23290251521906449</v>
      </c>
      <c r="BD623" s="8">
        <v>3.2876157580737093E-2</v>
      </c>
      <c r="BE623" s="8">
        <v>7.662277515470323E-3</v>
      </c>
      <c r="BF623" s="8">
        <v>0.12085104749911289</v>
      </c>
      <c r="BG623" s="8">
        <v>0.22745196283129035</v>
      </c>
      <c r="BH623" s="8">
        <v>1.0969397473638711E-6</v>
      </c>
      <c r="BI623" s="8">
        <v>4.416157126870969E-2</v>
      </c>
      <c r="BJ623" s="8">
        <v>1.1775758702069357</v>
      </c>
      <c r="BK623" s="8">
        <v>0.56277578654225802</v>
      </c>
      <c r="BL623" s="8">
        <v>0.68225346701903222</v>
      </c>
    </row>
    <row r="624" spans="1:64" x14ac:dyDescent="0.3">
      <c r="A624" s="7">
        <v>513110</v>
      </c>
      <c r="B624" s="7" t="s">
        <v>655</v>
      </c>
      <c r="C624" s="8">
        <f t="shared" si="162"/>
        <v>3.6639844687000003E-2</v>
      </c>
      <c r="D624" s="8">
        <f t="shared" si="163"/>
        <v>3.8591460579500002E-3</v>
      </c>
      <c r="E624" s="8">
        <f t="shared" si="164"/>
        <v>0.150426770731</v>
      </c>
      <c r="F624" s="8">
        <f t="shared" si="165"/>
        <v>7.4259156077100003E-3</v>
      </c>
      <c r="G624" s="8">
        <f t="shared" si="166"/>
        <v>5.1733647932399995E-4</v>
      </c>
      <c r="H624" s="8">
        <f t="shared" si="167"/>
        <v>1.2331279247200001E-2</v>
      </c>
      <c r="I624" s="8">
        <f t="shared" si="168"/>
        <v>3.02491992107E-2</v>
      </c>
      <c r="J624" s="8">
        <f t="shared" si="169"/>
        <v>2.6612809759400001E-3</v>
      </c>
      <c r="K624" s="8">
        <f t="shared" si="170"/>
        <v>5.9069841836600002E-2</v>
      </c>
      <c r="L624" s="8">
        <f t="shared" si="171"/>
        <v>2.9801481191100002E-2</v>
      </c>
      <c r="M624" s="8">
        <f t="shared" si="172"/>
        <v>2.6770926117699999E-3</v>
      </c>
      <c r="N624" s="8">
        <f t="shared" si="173"/>
        <v>0.139921830399</v>
      </c>
      <c r="O624" s="8">
        <f t="shared" si="174"/>
        <v>0.77103657691600003</v>
      </c>
      <c r="P624" s="8">
        <f t="shared" si="175"/>
        <v>5.5362969367199998E-5</v>
      </c>
      <c r="Q624" s="8">
        <f t="shared" si="176"/>
        <v>0.44617301091299999</v>
      </c>
      <c r="R624" s="8">
        <f t="shared" si="177"/>
        <v>1.19092576148</v>
      </c>
      <c r="S624" s="8">
        <f t="shared" si="178"/>
        <v>1.0202745313299999</v>
      </c>
      <c r="T624" s="8">
        <f t="shared" si="179"/>
        <v>1.0919803220199999</v>
      </c>
      <c r="W624" s="7" t="s">
        <v>1927</v>
      </c>
      <c r="X624" s="7" t="s">
        <v>655</v>
      </c>
      <c r="Y624" s="8">
        <v>3.6639844687000003E-2</v>
      </c>
      <c r="Z624" s="8">
        <v>3.8591460579500002E-3</v>
      </c>
      <c r="AA624" s="8">
        <v>0.150426770731</v>
      </c>
      <c r="AB624" s="8">
        <v>7.4259156077100003E-3</v>
      </c>
      <c r="AC624" s="8">
        <v>5.1733647932399995E-4</v>
      </c>
      <c r="AD624" s="8">
        <v>1.2331279247200001E-2</v>
      </c>
      <c r="AE624" s="8">
        <v>3.02491992107E-2</v>
      </c>
      <c r="AF624" s="8">
        <v>2.6612809759400001E-3</v>
      </c>
      <c r="AG624" s="8">
        <v>5.9069841836600002E-2</v>
      </c>
      <c r="AH624" s="8">
        <v>2.9801481191100002E-2</v>
      </c>
      <c r="AI624" s="8">
        <v>2.6770926117699999E-3</v>
      </c>
      <c r="AJ624" s="8">
        <v>0.139921830399</v>
      </c>
      <c r="AK624" s="8">
        <v>0.77103657691600003</v>
      </c>
      <c r="AL624" s="8">
        <v>5.5362969367199998E-5</v>
      </c>
      <c r="AM624" s="8">
        <v>0.44617301091299999</v>
      </c>
      <c r="AN624" s="8">
        <v>1.19092576148</v>
      </c>
      <c r="AO624" s="8">
        <v>1.0202745313299999</v>
      </c>
      <c r="AP624" s="8">
        <v>1.0919803220199999</v>
      </c>
      <c r="AS624" s="7">
        <v>513110</v>
      </c>
      <c r="AT624" s="7" t="s">
        <v>655</v>
      </c>
      <c r="AU624" s="8">
        <v>6.3636265233230627E-2</v>
      </c>
      <c r="AV624" s="8">
        <v>1.2152719396578708E-2</v>
      </c>
      <c r="AW624" s="8">
        <v>0.25800617719867747</v>
      </c>
      <c r="AX624" s="8">
        <v>4.8591009088877757E-2</v>
      </c>
      <c r="AY624" s="8">
        <v>8.2585934215655948E-3</v>
      </c>
      <c r="AZ624" s="8">
        <v>0.11103482909003951</v>
      </c>
      <c r="BA624" s="8">
        <v>5.5693459338187083E-2</v>
      </c>
      <c r="BB624" s="8">
        <v>9.5985278378912867E-3</v>
      </c>
      <c r="BC624" s="8">
        <v>0.14634136806102577</v>
      </c>
      <c r="BD624" s="8">
        <v>5.1269972311187073E-2</v>
      </c>
      <c r="BE624" s="8">
        <v>8.8249697967691908E-3</v>
      </c>
      <c r="BF624" s="8">
        <v>0.22160906938964511</v>
      </c>
      <c r="BG624" s="8">
        <v>0.75860050309477534</v>
      </c>
      <c r="BH624" s="8">
        <v>1.8225992582659513E-5</v>
      </c>
      <c r="BI624" s="8">
        <v>0.43897667202730661</v>
      </c>
      <c r="BJ624" s="8">
        <v>1.3337951618283872</v>
      </c>
      <c r="BK624" s="8">
        <v>1.1517553993422585</v>
      </c>
      <c r="BL624" s="8">
        <v>1.1955043229790321</v>
      </c>
    </row>
    <row r="625" spans="1:64" x14ac:dyDescent="0.3">
      <c r="A625" s="7">
        <v>513120</v>
      </c>
      <c r="B625" s="7" t="s">
        <v>656</v>
      </c>
      <c r="C625" s="8">
        <f t="shared" si="162"/>
        <v>6.6880509939099997E-2</v>
      </c>
      <c r="D625" s="8">
        <f t="shared" si="163"/>
        <v>6.8965471954299997E-3</v>
      </c>
      <c r="E625" s="8">
        <f t="shared" si="164"/>
        <v>0.13181820890500001</v>
      </c>
      <c r="F625" s="8">
        <f t="shared" si="165"/>
        <v>5.6591398778700001E-2</v>
      </c>
      <c r="G625" s="8">
        <f t="shared" si="166"/>
        <v>6.0366188001999997E-3</v>
      </c>
      <c r="H625" s="8">
        <f t="shared" si="167"/>
        <v>5.3814825449799999E-2</v>
      </c>
      <c r="I625" s="8">
        <f t="shared" si="168"/>
        <v>4.6844534714999997E-2</v>
      </c>
      <c r="J625" s="8">
        <f t="shared" si="169"/>
        <v>5.5212049211000001E-3</v>
      </c>
      <c r="K625" s="8">
        <f t="shared" si="170"/>
        <v>4.7553056388699999E-2</v>
      </c>
      <c r="L625" s="8">
        <f t="shared" si="171"/>
        <v>5.8500980613999998E-2</v>
      </c>
      <c r="M625" s="8">
        <f t="shared" si="172"/>
        <v>5.4418024852700003E-3</v>
      </c>
      <c r="N625" s="8">
        <f t="shared" si="173"/>
        <v>0.13518485639799999</v>
      </c>
      <c r="O625" s="8">
        <f t="shared" si="174"/>
        <v>0.723783061221</v>
      </c>
      <c r="P625" s="8">
        <f t="shared" si="175"/>
        <v>8.8658220871499994E-6</v>
      </c>
      <c r="Q625" s="8">
        <f t="shared" si="176"/>
        <v>0.39773036504699999</v>
      </c>
      <c r="R625" s="8">
        <f t="shared" si="177"/>
        <v>1.20559526604</v>
      </c>
      <c r="S625" s="8">
        <f t="shared" si="178"/>
        <v>1.11644284303</v>
      </c>
      <c r="T625" s="8">
        <f t="shared" si="179"/>
        <v>1.0999187960200001</v>
      </c>
      <c r="W625" s="7" t="s">
        <v>1928</v>
      </c>
      <c r="X625" s="7" t="s">
        <v>656</v>
      </c>
      <c r="Y625" s="8">
        <v>6.6880509939099997E-2</v>
      </c>
      <c r="Z625" s="8">
        <v>6.8965471954299997E-3</v>
      </c>
      <c r="AA625" s="8">
        <v>0.13181820890500001</v>
      </c>
      <c r="AB625" s="8">
        <v>5.6591398778700001E-2</v>
      </c>
      <c r="AC625" s="8">
        <v>6.0366188001999997E-3</v>
      </c>
      <c r="AD625" s="8">
        <v>5.3814825449799999E-2</v>
      </c>
      <c r="AE625" s="8">
        <v>4.6844534714999997E-2</v>
      </c>
      <c r="AF625" s="8">
        <v>5.5212049211000001E-3</v>
      </c>
      <c r="AG625" s="8">
        <v>4.7553056388699999E-2</v>
      </c>
      <c r="AH625" s="8">
        <v>5.8500980613999998E-2</v>
      </c>
      <c r="AI625" s="8">
        <v>5.4418024852700003E-3</v>
      </c>
      <c r="AJ625" s="8">
        <v>0.13518485639799999</v>
      </c>
      <c r="AK625" s="8">
        <v>0.723783061221</v>
      </c>
      <c r="AL625" s="8">
        <v>8.8658220871499994E-6</v>
      </c>
      <c r="AM625" s="8">
        <v>0.39773036504699999</v>
      </c>
      <c r="AN625" s="8">
        <v>1.20559526604</v>
      </c>
      <c r="AO625" s="8">
        <v>1.11644284303</v>
      </c>
      <c r="AP625" s="8">
        <v>1.0999187960200001</v>
      </c>
      <c r="AS625" s="7">
        <v>513120</v>
      </c>
      <c r="AT625" s="7" t="s">
        <v>656</v>
      </c>
      <c r="AU625" s="8">
        <v>9.8313649193674149E-2</v>
      </c>
      <c r="AV625" s="8">
        <v>1.8491415619796291E-2</v>
      </c>
      <c r="AW625" s="8">
        <v>0.25281024538251623</v>
      </c>
      <c r="AX625" s="8">
        <v>7.701746871605647E-2</v>
      </c>
      <c r="AY625" s="8">
        <v>1.5206055592913227E-2</v>
      </c>
      <c r="AZ625" s="8">
        <v>0.12203729704124197</v>
      </c>
      <c r="BA625" s="8">
        <v>8.3430005124354847E-2</v>
      </c>
      <c r="BB625" s="8">
        <v>1.6387265971023871E-2</v>
      </c>
      <c r="BC625" s="8">
        <v>0.15464678383534522</v>
      </c>
      <c r="BD625" s="8">
        <v>8.405008067287259E-2</v>
      </c>
      <c r="BE625" s="8">
        <v>1.4510931661542263E-2</v>
      </c>
      <c r="BF625" s="8">
        <v>0.23340197218264513</v>
      </c>
      <c r="BG625" s="8">
        <v>0.72378306122099956</v>
      </c>
      <c r="BH625" s="8">
        <v>1.3708209670919361E-5</v>
      </c>
      <c r="BI625" s="8">
        <v>0.39773036504699993</v>
      </c>
      <c r="BJ625" s="8">
        <v>1.369615310196129</v>
      </c>
      <c r="BK625" s="8">
        <v>1.2142608213501611</v>
      </c>
      <c r="BL625" s="8">
        <v>1.254464054930484</v>
      </c>
    </row>
    <row r="626" spans="1:64" x14ac:dyDescent="0.3">
      <c r="A626" s="7">
        <v>513130</v>
      </c>
      <c r="B626" s="7" t="s">
        <v>657</v>
      </c>
      <c r="C626" s="8">
        <f t="shared" si="162"/>
        <v>7.8184317924300001E-2</v>
      </c>
      <c r="D626" s="8">
        <f t="shared" si="163"/>
        <v>8.7383602888199997E-3</v>
      </c>
      <c r="E626" s="8">
        <f t="shared" si="164"/>
        <v>0.13787112798000001</v>
      </c>
      <c r="F626" s="8">
        <f t="shared" si="165"/>
        <v>2.2521250153000001E-2</v>
      </c>
      <c r="G626" s="8">
        <f t="shared" si="166"/>
        <v>2.15447756772E-3</v>
      </c>
      <c r="H626" s="8">
        <f t="shared" si="167"/>
        <v>1.2476819586899999E-2</v>
      </c>
      <c r="I626" s="8">
        <f t="shared" si="168"/>
        <v>0.13156275714499999</v>
      </c>
      <c r="J626" s="8">
        <f t="shared" si="169"/>
        <v>1.37530572874E-2</v>
      </c>
      <c r="K626" s="8">
        <f t="shared" si="170"/>
        <v>7.9517694349099999E-2</v>
      </c>
      <c r="L626" s="8">
        <f t="shared" si="171"/>
        <v>8.0640985643100002E-2</v>
      </c>
      <c r="M626" s="8">
        <f t="shared" si="172"/>
        <v>7.9843351709499993E-3</v>
      </c>
      <c r="N626" s="8">
        <f t="shared" si="173"/>
        <v>0.17645188711699999</v>
      </c>
      <c r="O626" s="8">
        <f t="shared" si="174"/>
        <v>0.59773293810200001</v>
      </c>
      <c r="P626" s="8">
        <f t="shared" si="175"/>
        <v>3.0767649202999998E-5</v>
      </c>
      <c r="Q626" s="8">
        <f t="shared" si="176"/>
        <v>0.19914358744899999</v>
      </c>
      <c r="R626" s="8">
        <f t="shared" si="177"/>
        <v>1.2247938061899999</v>
      </c>
      <c r="S626" s="8">
        <f t="shared" si="178"/>
        <v>1.0371525473100001</v>
      </c>
      <c r="T626" s="8">
        <f t="shared" si="179"/>
        <v>1.22483350878</v>
      </c>
      <c r="W626" s="7" t="s">
        <v>1929</v>
      </c>
      <c r="X626" s="7" t="s">
        <v>657</v>
      </c>
      <c r="Y626" s="8">
        <v>7.8184317924300001E-2</v>
      </c>
      <c r="Z626" s="8">
        <v>8.7383602888199997E-3</v>
      </c>
      <c r="AA626" s="8">
        <v>0.13787112798000001</v>
      </c>
      <c r="AB626" s="8">
        <v>2.2521250153000001E-2</v>
      </c>
      <c r="AC626" s="8">
        <v>2.15447756772E-3</v>
      </c>
      <c r="AD626" s="8">
        <v>1.2476819586899999E-2</v>
      </c>
      <c r="AE626" s="8">
        <v>0.13156275714499999</v>
      </c>
      <c r="AF626" s="8">
        <v>1.37530572874E-2</v>
      </c>
      <c r="AG626" s="8">
        <v>7.9517694349099999E-2</v>
      </c>
      <c r="AH626" s="8">
        <v>8.0640985643100002E-2</v>
      </c>
      <c r="AI626" s="8">
        <v>7.9843351709499993E-3</v>
      </c>
      <c r="AJ626" s="8">
        <v>0.17645188711699999</v>
      </c>
      <c r="AK626" s="8">
        <v>0.59773293810200001</v>
      </c>
      <c r="AL626" s="8">
        <v>3.0767649202999998E-5</v>
      </c>
      <c r="AM626" s="8">
        <v>0.19914358744899999</v>
      </c>
      <c r="AN626" s="8">
        <v>1.2247938061899999</v>
      </c>
      <c r="AO626" s="8">
        <v>1.0371525473100001</v>
      </c>
      <c r="AP626" s="8">
        <v>1.22483350878</v>
      </c>
      <c r="AS626" s="7">
        <v>513130</v>
      </c>
      <c r="AT626" s="7" t="s">
        <v>657</v>
      </c>
      <c r="AU626" s="8">
        <v>0.13337169446673869</v>
      </c>
      <c r="AV626" s="8">
        <v>2.6562920741188385E-2</v>
      </c>
      <c r="AW626" s="8">
        <v>0.23567075280608066</v>
      </c>
      <c r="AX626" s="8">
        <v>0.19217203702353872</v>
      </c>
      <c r="AY626" s="8">
        <v>3.9438734629512591E-2</v>
      </c>
      <c r="AZ626" s="8">
        <v>0.17934303561679027</v>
      </c>
      <c r="BA626" s="8">
        <v>0.25914607784672589</v>
      </c>
      <c r="BB626" s="8">
        <v>4.7659617789309668E-2</v>
      </c>
      <c r="BC626" s="8">
        <v>0.25915778549361618</v>
      </c>
      <c r="BD626" s="8">
        <v>0.13727882467175809</v>
      </c>
      <c r="BE626" s="8">
        <v>2.506032284759387E-2</v>
      </c>
      <c r="BF626" s="8">
        <v>0.26978864152598386</v>
      </c>
      <c r="BG626" s="8">
        <v>0.55916952274057996</v>
      </c>
      <c r="BH626" s="8">
        <v>8.6327471863240327E-6</v>
      </c>
      <c r="BI626" s="8">
        <v>0.18629561406519377</v>
      </c>
      <c r="BJ626" s="8">
        <v>1.3956053680135485</v>
      </c>
      <c r="BK626" s="8">
        <v>1.3464376782382259</v>
      </c>
      <c r="BL626" s="8">
        <v>1.5014473520974188</v>
      </c>
    </row>
    <row r="627" spans="1:64" x14ac:dyDescent="0.3">
      <c r="A627" s="7">
        <v>513140</v>
      </c>
      <c r="B627" s="7" t="s">
        <v>658</v>
      </c>
      <c r="C627" s="8">
        <f t="shared" si="162"/>
        <v>7.9825157158719365E-2</v>
      </c>
      <c r="D627" s="8">
        <f t="shared" si="163"/>
        <v>1.8759494224390806E-2</v>
      </c>
      <c r="E627" s="8">
        <f t="shared" si="164"/>
        <v>0.16622708517930648</v>
      </c>
      <c r="F627" s="8">
        <f t="shared" si="165"/>
        <v>9.0321428233891943E-2</v>
      </c>
      <c r="G627" s="8">
        <f t="shared" si="166"/>
        <v>2.1478304474430158E-2</v>
      </c>
      <c r="H627" s="8">
        <f t="shared" si="167"/>
        <v>9.9133691374641966E-2</v>
      </c>
      <c r="I627" s="8">
        <f t="shared" si="168"/>
        <v>0.13142973365599192</v>
      </c>
      <c r="J627" s="8">
        <f t="shared" si="169"/>
        <v>2.9649386521714519E-2</v>
      </c>
      <c r="K627" s="8">
        <f t="shared" si="170"/>
        <v>0.17010879222514513</v>
      </c>
      <c r="L627" s="8">
        <f t="shared" si="171"/>
        <v>7.7390132608246759E-2</v>
      </c>
      <c r="M627" s="8">
        <f t="shared" si="172"/>
        <v>1.7073661498623872E-2</v>
      </c>
      <c r="N627" s="8">
        <f t="shared" si="173"/>
        <v>0.18317281176782255</v>
      </c>
      <c r="O627" s="8">
        <f t="shared" si="174"/>
        <v>0.36697485281753256</v>
      </c>
      <c r="P627" s="8">
        <f t="shared" si="175"/>
        <v>5.9489849701675791E-6</v>
      </c>
      <c r="Q627" s="8">
        <f t="shared" si="176"/>
        <v>0.13442728132648399</v>
      </c>
      <c r="R627" s="8">
        <f t="shared" si="177"/>
        <v>1</v>
      </c>
      <c r="S627" s="8">
        <f t="shared" si="178"/>
        <v>0.80770761763112886</v>
      </c>
      <c r="T627" s="8">
        <f t="shared" si="179"/>
        <v>0.92796210595161266</v>
      </c>
      <c r="W627" s="7" t="s">
        <v>1930</v>
      </c>
      <c r="X627" s="7" t="s">
        <v>658</v>
      </c>
      <c r="Y627" s="8">
        <v>0</v>
      </c>
      <c r="Z627" s="8">
        <v>0</v>
      </c>
      <c r="AA627" s="8">
        <v>0</v>
      </c>
      <c r="AB627" s="8">
        <v>0</v>
      </c>
      <c r="AC627" s="8">
        <v>0</v>
      </c>
      <c r="AD627" s="8">
        <v>0</v>
      </c>
      <c r="AE627" s="8">
        <v>0</v>
      </c>
      <c r="AF627" s="8">
        <v>0</v>
      </c>
      <c r="AG627" s="8">
        <v>0</v>
      </c>
      <c r="AH627" s="8">
        <v>0</v>
      </c>
      <c r="AI627" s="8">
        <v>0</v>
      </c>
      <c r="AJ627" s="8">
        <v>0</v>
      </c>
      <c r="AK627" s="8">
        <v>0</v>
      </c>
      <c r="AL627" s="8">
        <v>0</v>
      </c>
      <c r="AM627" s="8">
        <v>0</v>
      </c>
      <c r="AN627" s="8">
        <v>1</v>
      </c>
      <c r="AO627" s="8">
        <v>0</v>
      </c>
      <c r="AP627" s="8">
        <v>0</v>
      </c>
      <c r="AS627" s="7">
        <v>513140</v>
      </c>
      <c r="AT627" s="7" t="s">
        <v>658</v>
      </c>
      <c r="AU627" s="8">
        <v>7.9825157158719365E-2</v>
      </c>
      <c r="AV627" s="8">
        <v>1.8759494224390806E-2</v>
      </c>
      <c r="AW627" s="8">
        <v>0.16622708517930648</v>
      </c>
      <c r="AX627" s="8">
        <v>9.0321428233891943E-2</v>
      </c>
      <c r="AY627" s="8">
        <v>2.1478304474430158E-2</v>
      </c>
      <c r="AZ627" s="8">
        <v>9.9133691374641966E-2</v>
      </c>
      <c r="BA627" s="8">
        <v>0.13142973365599192</v>
      </c>
      <c r="BB627" s="8">
        <v>2.9649386521714519E-2</v>
      </c>
      <c r="BC627" s="8">
        <v>0.17010879222514513</v>
      </c>
      <c r="BD627" s="8">
        <v>7.7390132608246759E-2</v>
      </c>
      <c r="BE627" s="8">
        <v>1.7073661498623872E-2</v>
      </c>
      <c r="BF627" s="8">
        <v>0.18317281176782255</v>
      </c>
      <c r="BG627" s="8">
        <v>0.36697485281753256</v>
      </c>
      <c r="BH627" s="8">
        <v>5.9489849701675791E-6</v>
      </c>
      <c r="BI627" s="8">
        <v>0.13442728132648399</v>
      </c>
      <c r="BJ627" s="8">
        <v>1.2648117365624196</v>
      </c>
      <c r="BK627" s="8">
        <v>0.80770761763112886</v>
      </c>
      <c r="BL627" s="8">
        <v>0.92796210595161266</v>
      </c>
    </row>
    <row r="628" spans="1:64" x14ac:dyDescent="0.3">
      <c r="A628" s="7">
        <v>513191</v>
      </c>
      <c r="B628" s="7" t="s">
        <v>659</v>
      </c>
      <c r="C628" s="8">
        <f t="shared" si="162"/>
        <v>4.3437622456599989E-2</v>
      </c>
      <c r="D628" s="8">
        <f t="shared" si="163"/>
        <v>1.2066685371475804E-2</v>
      </c>
      <c r="E628" s="8">
        <f t="shared" si="164"/>
        <v>8.5925807316145145E-2</v>
      </c>
      <c r="F628" s="8">
        <f t="shared" si="165"/>
        <v>4.4431801258703225E-2</v>
      </c>
      <c r="G628" s="8">
        <f t="shared" si="166"/>
        <v>1.1661122800120969E-2</v>
      </c>
      <c r="H628" s="8">
        <f t="shared" si="167"/>
        <v>5.5135672351982259E-2</v>
      </c>
      <c r="I628" s="8">
        <f t="shared" si="168"/>
        <v>7.1306686722306445E-2</v>
      </c>
      <c r="J628" s="8">
        <f t="shared" si="169"/>
        <v>1.9351529116146775E-2</v>
      </c>
      <c r="K628" s="8">
        <f t="shared" si="170"/>
        <v>9.4288249106241936E-2</v>
      </c>
      <c r="L628" s="8">
        <f t="shared" si="171"/>
        <v>4.5114761355811286E-2</v>
      </c>
      <c r="M628" s="8">
        <f t="shared" si="172"/>
        <v>1.1837125587464515E-2</v>
      </c>
      <c r="N628" s="8">
        <f t="shared" si="173"/>
        <v>9.9362683317693545E-2</v>
      </c>
      <c r="O628" s="8">
        <f t="shared" si="174"/>
        <v>0.14818332790812902</v>
      </c>
      <c r="P628" s="8">
        <f t="shared" si="175"/>
        <v>1.8432619077246773E-6</v>
      </c>
      <c r="Q628" s="8">
        <f t="shared" si="176"/>
        <v>5.8062782979870983E-2</v>
      </c>
      <c r="R628" s="8">
        <f t="shared" si="177"/>
        <v>1</v>
      </c>
      <c r="S628" s="8">
        <f t="shared" si="178"/>
        <v>0.36929311253967739</v>
      </c>
      <c r="T628" s="8">
        <f t="shared" si="179"/>
        <v>0.44301098107370973</v>
      </c>
      <c r="W628" s="7" t="s">
        <v>1931</v>
      </c>
      <c r="X628" s="7" t="s">
        <v>659</v>
      </c>
      <c r="Y628" s="8">
        <v>0</v>
      </c>
      <c r="Z628" s="8">
        <v>0</v>
      </c>
      <c r="AA628" s="8">
        <v>0</v>
      </c>
      <c r="AB628" s="8">
        <v>0</v>
      </c>
      <c r="AC628" s="8">
        <v>0</v>
      </c>
      <c r="AD628" s="8">
        <v>0</v>
      </c>
      <c r="AE628" s="8">
        <v>0</v>
      </c>
      <c r="AF628" s="8">
        <v>0</v>
      </c>
      <c r="AG628" s="8">
        <v>0</v>
      </c>
      <c r="AH628" s="8">
        <v>0</v>
      </c>
      <c r="AI628" s="8">
        <v>0</v>
      </c>
      <c r="AJ628" s="8">
        <v>0</v>
      </c>
      <c r="AK628" s="8">
        <v>0</v>
      </c>
      <c r="AL628" s="8">
        <v>0</v>
      </c>
      <c r="AM628" s="8">
        <v>0</v>
      </c>
      <c r="AN628" s="8">
        <v>1</v>
      </c>
      <c r="AO628" s="8">
        <v>0</v>
      </c>
      <c r="AP628" s="8">
        <v>0</v>
      </c>
      <c r="AS628" s="7">
        <v>513191</v>
      </c>
      <c r="AT628" s="7" t="s">
        <v>659</v>
      </c>
      <c r="AU628" s="8">
        <v>4.3437622456599989E-2</v>
      </c>
      <c r="AV628" s="8">
        <v>1.2066685371475804E-2</v>
      </c>
      <c r="AW628" s="8">
        <v>8.5925807316145145E-2</v>
      </c>
      <c r="AX628" s="8">
        <v>4.4431801258703225E-2</v>
      </c>
      <c r="AY628" s="8">
        <v>1.1661122800120969E-2</v>
      </c>
      <c r="AZ628" s="8">
        <v>5.5135672351982259E-2</v>
      </c>
      <c r="BA628" s="8">
        <v>7.1306686722306445E-2</v>
      </c>
      <c r="BB628" s="8">
        <v>1.9351529116146775E-2</v>
      </c>
      <c r="BC628" s="8">
        <v>9.4288249106241936E-2</v>
      </c>
      <c r="BD628" s="8">
        <v>4.5114761355811286E-2</v>
      </c>
      <c r="BE628" s="8">
        <v>1.1837125587464515E-2</v>
      </c>
      <c r="BF628" s="8">
        <v>9.9362683317693545E-2</v>
      </c>
      <c r="BG628" s="8">
        <v>0.14818332790812902</v>
      </c>
      <c r="BH628" s="8">
        <v>1.8432619077246773E-6</v>
      </c>
      <c r="BI628" s="8">
        <v>5.8062782979870983E-2</v>
      </c>
      <c r="BJ628" s="8">
        <v>1.1414301151441937</v>
      </c>
      <c r="BK628" s="8">
        <v>0.36929311253967739</v>
      </c>
      <c r="BL628" s="8">
        <v>0.44301098107370973</v>
      </c>
    </row>
    <row r="629" spans="1:64" x14ac:dyDescent="0.3">
      <c r="A629" s="7">
        <v>513199</v>
      </c>
      <c r="B629" s="7" t="s">
        <v>660</v>
      </c>
      <c r="C629" s="8">
        <f t="shared" si="162"/>
        <v>6.3080707147099999E-2</v>
      </c>
      <c r="D629" s="8">
        <f t="shared" si="163"/>
        <v>8.3339559777100003E-3</v>
      </c>
      <c r="E629" s="8">
        <f t="shared" si="164"/>
        <v>0.13329564770300001</v>
      </c>
      <c r="F629" s="8">
        <f t="shared" si="165"/>
        <v>2.1779087816800002E-2</v>
      </c>
      <c r="G629" s="8">
        <f t="shared" si="166"/>
        <v>2.3559747961400001E-3</v>
      </c>
      <c r="H629" s="8">
        <f t="shared" si="167"/>
        <v>1.54711749273E-2</v>
      </c>
      <c r="I629" s="8">
        <f t="shared" si="168"/>
        <v>9.00989300966E-2</v>
      </c>
      <c r="J629" s="8">
        <f t="shared" si="169"/>
        <v>1.07883859007E-2</v>
      </c>
      <c r="K629" s="8">
        <f t="shared" si="170"/>
        <v>6.7927747830799995E-2</v>
      </c>
      <c r="L629" s="8">
        <f t="shared" si="171"/>
        <v>5.90998118788E-2</v>
      </c>
      <c r="M629" s="8">
        <f t="shared" si="172"/>
        <v>7.0265541583399999E-3</v>
      </c>
      <c r="N629" s="8">
        <f t="shared" si="173"/>
        <v>0.16508059169100001</v>
      </c>
      <c r="O629" s="8">
        <f t="shared" si="174"/>
        <v>0.61553814069199997</v>
      </c>
      <c r="P629" s="8">
        <f t="shared" si="175"/>
        <v>2.4955625654199999E-5</v>
      </c>
      <c r="Q629" s="8">
        <f t="shared" si="176"/>
        <v>0.232279292075</v>
      </c>
      <c r="R629" s="8">
        <f t="shared" si="177"/>
        <v>1.2047103108299999</v>
      </c>
      <c r="S629" s="8">
        <f t="shared" si="178"/>
        <v>1.0396062375399999</v>
      </c>
      <c r="T629" s="8">
        <f t="shared" si="179"/>
        <v>1.1688150638299999</v>
      </c>
      <c r="W629" s="7" t="s">
        <v>1932</v>
      </c>
      <c r="X629" s="7" t="s">
        <v>660</v>
      </c>
      <c r="Y629" s="8">
        <v>6.3080707147099999E-2</v>
      </c>
      <c r="Z629" s="8">
        <v>8.3339559777100003E-3</v>
      </c>
      <c r="AA629" s="8">
        <v>0.13329564770300001</v>
      </c>
      <c r="AB629" s="8">
        <v>2.1779087816800002E-2</v>
      </c>
      <c r="AC629" s="8">
        <v>2.3559747961400001E-3</v>
      </c>
      <c r="AD629" s="8">
        <v>1.54711749273E-2</v>
      </c>
      <c r="AE629" s="8">
        <v>9.00989300966E-2</v>
      </c>
      <c r="AF629" s="8">
        <v>1.07883859007E-2</v>
      </c>
      <c r="AG629" s="8">
        <v>6.7927747830799995E-2</v>
      </c>
      <c r="AH629" s="8">
        <v>5.90998118788E-2</v>
      </c>
      <c r="AI629" s="8">
        <v>7.0265541583399999E-3</v>
      </c>
      <c r="AJ629" s="8">
        <v>0.16508059169100001</v>
      </c>
      <c r="AK629" s="8">
        <v>0.61553814069199997</v>
      </c>
      <c r="AL629" s="8">
        <v>2.4955625654199999E-5</v>
      </c>
      <c r="AM629" s="8">
        <v>0.232279292075</v>
      </c>
      <c r="AN629" s="8">
        <v>1.2047103108299999</v>
      </c>
      <c r="AO629" s="8">
        <v>1.0396062375399999</v>
      </c>
      <c r="AP629" s="8">
        <v>1.1688150638299999</v>
      </c>
      <c r="AS629" s="7">
        <v>513199</v>
      </c>
      <c r="AT629" s="7" t="s">
        <v>660</v>
      </c>
      <c r="AU629" s="8">
        <v>0.10509868160485647</v>
      </c>
      <c r="AV629" s="8">
        <v>2.2708285734412748E-2</v>
      </c>
      <c r="AW629" s="8">
        <v>0.21942781876806441</v>
      </c>
      <c r="AX629" s="8">
        <v>0.25932576921875317</v>
      </c>
      <c r="AY629" s="8">
        <v>5.8601191304597414E-2</v>
      </c>
      <c r="AZ629" s="8">
        <v>0.29786788861899199</v>
      </c>
      <c r="BA629" s="8">
        <v>0.16533164109433549</v>
      </c>
      <c r="BB629" s="8">
        <v>3.4357157330398236E-2</v>
      </c>
      <c r="BC629" s="8">
        <v>0.21012394195557746</v>
      </c>
      <c r="BD629" s="8">
        <v>0.1015178145980065</v>
      </c>
      <c r="BE629" s="8">
        <v>2.055543547916178E-2</v>
      </c>
      <c r="BF629" s="8">
        <v>0.24333510401479042</v>
      </c>
      <c r="BG629" s="8">
        <v>0.54604189900096756</v>
      </c>
      <c r="BH629" s="8">
        <v>5.663457339993792E-6</v>
      </c>
      <c r="BI629" s="8">
        <v>0.20605421071169375</v>
      </c>
      <c r="BJ629" s="8">
        <v>1.3472347861074194</v>
      </c>
      <c r="BK629" s="8">
        <v>1.5028916233354843</v>
      </c>
      <c r="BL629" s="8">
        <v>1.2969095145737097</v>
      </c>
    </row>
    <row r="630" spans="1:64" x14ac:dyDescent="0.3">
      <c r="A630" s="7">
        <v>513210</v>
      </c>
      <c r="B630" s="7" t="s">
        <v>661</v>
      </c>
      <c r="C630" s="8">
        <f t="shared" si="162"/>
        <v>2.8457726818599999E-2</v>
      </c>
      <c r="D630" s="8">
        <f t="shared" si="163"/>
        <v>3.1688927766400001E-3</v>
      </c>
      <c r="E630" s="8">
        <f t="shared" si="164"/>
        <v>0.15291826423900001</v>
      </c>
      <c r="F630" s="8">
        <f t="shared" si="165"/>
        <v>2.0093074127E-2</v>
      </c>
      <c r="G630" s="8">
        <f t="shared" si="166"/>
        <v>2.3310094216300002E-3</v>
      </c>
      <c r="H630" s="8">
        <f t="shared" si="167"/>
        <v>3.82591916632E-2</v>
      </c>
      <c r="I630" s="8">
        <f t="shared" si="168"/>
        <v>3.1750666038699998E-2</v>
      </c>
      <c r="J630" s="8">
        <f t="shared" si="169"/>
        <v>3.2210057143599998E-3</v>
      </c>
      <c r="K630" s="8">
        <f t="shared" si="170"/>
        <v>5.6011048658000002E-2</v>
      </c>
      <c r="L630" s="8">
        <f t="shared" si="171"/>
        <v>2.1335759717E-2</v>
      </c>
      <c r="M630" s="8">
        <f t="shared" si="172"/>
        <v>2.2716919891499999E-3</v>
      </c>
      <c r="N630" s="8">
        <f t="shared" si="173"/>
        <v>0.15044407988700001</v>
      </c>
      <c r="O630" s="8">
        <f t="shared" si="174"/>
        <v>0.77676763826499995</v>
      </c>
      <c r="P630" s="8">
        <f t="shared" si="175"/>
        <v>1.12708020242E-5</v>
      </c>
      <c r="Q630" s="8">
        <f t="shared" si="176"/>
        <v>0.31638176402200002</v>
      </c>
      <c r="R630" s="8">
        <f t="shared" si="177"/>
        <v>1.1845448838299999</v>
      </c>
      <c r="S630" s="8">
        <f t="shared" si="178"/>
        <v>1.0606832752099999</v>
      </c>
      <c r="T630" s="8">
        <f t="shared" si="179"/>
        <v>1.09098272041</v>
      </c>
      <c r="W630" s="7" t="s">
        <v>1933</v>
      </c>
      <c r="X630" s="7" t="s">
        <v>661</v>
      </c>
      <c r="Y630" s="8">
        <v>2.8457726818599999E-2</v>
      </c>
      <c r="Z630" s="8">
        <v>3.1688927766400001E-3</v>
      </c>
      <c r="AA630" s="8">
        <v>0.15291826423900001</v>
      </c>
      <c r="AB630" s="8">
        <v>2.0093074127E-2</v>
      </c>
      <c r="AC630" s="8">
        <v>2.3310094216300002E-3</v>
      </c>
      <c r="AD630" s="8">
        <v>3.82591916632E-2</v>
      </c>
      <c r="AE630" s="8">
        <v>3.1750666038699998E-2</v>
      </c>
      <c r="AF630" s="8">
        <v>3.2210057143599998E-3</v>
      </c>
      <c r="AG630" s="8">
        <v>5.6011048658000002E-2</v>
      </c>
      <c r="AH630" s="8">
        <v>2.1335759717E-2</v>
      </c>
      <c r="AI630" s="8">
        <v>2.2716919891499999E-3</v>
      </c>
      <c r="AJ630" s="8">
        <v>0.15044407988700001</v>
      </c>
      <c r="AK630" s="8">
        <v>0.77676763826499995</v>
      </c>
      <c r="AL630" s="8">
        <v>1.12708020242E-5</v>
      </c>
      <c r="AM630" s="8">
        <v>0.31638176402200002</v>
      </c>
      <c r="AN630" s="8">
        <v>1.1845448838299999</v>
      </c>
      <c r="AO630" s="8">
        <v>1.0606832752099999</v>
      </c>
      <c r="AP630" s="8">
        <v>1.09098272041</v>
      </c>
      <c r="AS630" s="7">
        <v>513210</v>
      </c>
      <c r="AT630" s="7" t="s">
        <v>661</v>
      </c>
      <c r="AU630" s="8">
        <v>6.6760878837524198E-2</v>
      </c>
      <c r="AV630" s="8">
        <v>1.4490758703341936E-2</v>
      </c>
      <c r="AW630" s="8">
        <v>0.27504891850156454</v>
      </c>
      <c r="AX630" s="8">
        <v>0.13952900711105162</v>
      </c>
      <c r="AY630" s="8">
        <v>3.3705999561115647E-2</v>
      </c>
      <c r="AZ630" s="8">
        <v>0.33687849907576289</v>
      </c>
      <c r="BA630" s="8">
        <v>8.2498389492043592E-2</v>
      </c>
      <c r="BB630" s="8">
        <v>1.664507015780145E-2</v>
      </c>
      <c r="BC630" s="8">
        <v>0.19088194643312911</v>
      </c>
      <c r="BD630" s="8">
        <v>5.1703392501291905E-2</v>
      </c>
      <c r="BE630" s="8">
        <v>1.0672940947058228E-2</v>
      </c>
      <c r="BF630" s="8">
        <v>0.24233830615167742</v>
      </c>
      <c r="BG630" s="8">
        <v>0.76423912797040283</v>
      </c>
      <c r="BH630" s="8">
        <v>4.2047640267766137E-6</v>
      </c>
      <c r="BI630" s="8">
        <v>0.31127883234422571</v>
      </c>
      <c r="BJ630" s="8">
        <v>1.3563005560422579</v>
      </c>
      <c r="BK630" s="8">
        <v>1.4939844734899996</v>
      </c>
      <c r="BL630" s="8">
        <v>1.2738963738253219</v>
      </c>
    </row>
    <row r="631" spans="1:64" x14ac:dyDescent="0.3">
      <c r="A631" s="7">
        <v>516110</v>
      </c>
      <c r="B631" s="7" t="s">
        <v>1252</v>
      </c>
      <c r="C631" s="8">
        <f t="shared" si="162"/>
        <v>3.6747628075200003E-2</v>
      </c>
      <c r="D631" s="8">
        <f t="shared" si="163"/>
        <v>3.3742014463100001E-3</v>
      </c>
      <c r="E631" s="8">
        <f t="shared" si="164"/>
        <v>0.13359273492599999</v>
      </c>
      <c r="F631" s="8">
        <f t="shared" si="165"/>
        <v>3.9695560065699999E-2</v>
      </c>
      <c r="G631" s="8">
        <f t="shared" si="166"/>
        <v>5.38541017658E-3</v>
      </c>
      <c r="H631" s="8">
        <f t="shared" si="167"/>
        <v>8.4893722265500002E-2</v>
      </c>
      <c r="I631" s="8">
        <f t="shared" si="168"/>
        <v>3.17214759429E-2</v>
      </c>
      <c r="J631" s="8">
        <f t="shared" si="169"/>
        <v>5.3951087285599997E-3</v>
      </c>
      <c r="K631" s="8">
        <f t="shared" si="170"/>
        <v>8.5857366471899996E-2</v>
      </c>
      <c r="L631" s="8">
        <f t="shared" si="171"/>
        <v>4.0819192730600001E-2</v>
      </c>
      <c r="M631" s="8">
        <f t="shared" si="172"/>
        <v>3.5507256323299998E-3</v>
      </c>
      <c r="N631" s="8">
        <f t="shared" si="173"/>
        <v>0.179262100413</v>
      </c>
      <c r="O631" s="8">
        <f t="shared" si="174"/>
        <v>0.56460594895399996</v>
      </c>
      <c r="P631" s="8">
        <f t="shared" si="175"/>
        <v>4.8560580187800004E-6</v>
      </c>
      <c r="Q631" s="8">
        <f t="shared" si="176"/>
        <v>0.19254395104200001</v>
      </c>
      <c r="R631" s="8">
        <f t="shared" si="177"/>
        <v>1.17371456445</v>
      </c>
      <c r="S631" s="8">
        <f t="shared" si="178"/>
        <v>1.12997469251</v>
      </c>
      <c r="T631" s="8">
        <f t="shared" si="179"/>
        <v>1.1229739511400001</v>
      </c>
      <c r="W631" s="7" t="s">
        <v>1934</v>
      </c>
      <c r="X631" s="7" t="s">
        <v>1252</v>
      </c>
      <c r="Y631" s="8">
        <v>3.6747628075200003E-2</v>
      </c>
      <c r="Z631" s="8">
        <v>3.3742014463100001E-3</v>
      </c>
      <c r="AA631" s="8">
        <v>0.13359273492599999</v>
      </c>
      <c r="AB631" s="8">
        <v>3.9695560065699999E-2</v>
      </c>
      <c r="AC631" s="8">
        <v>5.38541017658E-3</v>
      </c>
      <c r="AD631" s="8">
        <v>8.4893722265500002E-2</v>
      </c>
      <c r="AE631" s="8">
        <v>3.17214759429E-2</v>
      </c>
      <c r="AF631" s="8">
        <v>5.3951087285599997E-3</v>
      </c>
      <c r="AG631" s="8">
        <v>8.5857366471899996E-2</v>
      </c>
      <c r="AH631" s="8">
        <v>4.0819192730600001E-2</v>
      </c>
      <c r="AI631" s="8">
        <v>3.5507256323299998E-3</v>
      </c>
      <c r="AJ631" s="8">
        <v>0.179262100413</v>
      </c>
      <c r="AK631" s="8">
        <v>0.56460594895399996</v>
      </c>
      <c r="AL631" s="8">
        <v>4.8560580187800004E-6</v>
      </c>
      <c r="AM631" s="8">
        <v>0.19254395104200001</v>
      </c>
      <c r="AN631" s="8">
        <v>1.17371456445</v>
      </c>
      <c r="AO631" s="8">
        <v>1.12997469251</v>
      </c>
      <c r="AP631" s="8">
        <v>1.1229739511400001</v>
      </c>
      <c r="AS631" s="7">
        <v>516110</v>
      </c>
      <c r="AT631" s="7" t="s">
        <v>1252</v>
      </c>
      <c r="AU631" s="8">
        <v>8.1246321172259689E-2</v>
      </c>
      <c r="AV631" s="8">
        <v>1.6380043053241127E-2</v>
      </c>
      <c r="AW631" s="8">
        <v>0.22310820671659679</v>
      </c>
      <c r="AX631" s="8">
        <v>8.9275473447930603E-2</v>
      </c>
      <c r="AY631" s="8">
        <v>2.8682002670371128E-2</v>
      </c>
      <c r="AZ631" s="8">
        <v>0.22393468156932753</v>
      </c>
      <c r="BA631" s="8">
        <v>8.9418699805932256E-2</v>
      </c>
      <c r="BB631" s="8">
        <v>2.7072653250915155E-2</v>
      </c>
      <c r="BC631" s="8">
        <v>0.24796159508303556</v>
      </c>
      <c r="BD631" s="8">
        <v>8.6384353708225822E-2</v>
      </c>
      <c r="BE631" s="8">
        <v>1.6994672205899678E-2</v>
      </c>
      <c r="BF631" s="8">
        <v>0.27210698675993539</v>
      </c>
      <c r="BG631" s="8">
        <v>0.53728630626267726</v>
      </c>
      <c r="BH631" s="8">
        <v>4.5457824963416116E-6</v>
      </c>
      <c r="BI631" s="8">
        <v>0.18322730824964514</v>
      </c>
      <c r="BJ631" s="8">
        <v>1.3207345709417739</v>
      </c>
      <c r="BK631" s="8">
        <v>1.2935050609138714</v>
      </c>
      <c r="BL631" s="8">
        <v>1.3160658513666126</v>
      </c>
    </row>
    <row r="632" spans="1:64" x14ac:dyDescent="0.3">
      <c r="A632" s="7">
        <v>516120</v>
      </c>
      <c r="B632" s="7" t="s">
        <v>1253</v>
      </c>
      <c r="C632" s="8">
        <f t="shared" si="162"/>
        <v>3.7227318813299999E-2</v>
      </c>
      <c r="D632" s="8">
        <f t="shared" si="163"/>
        <v>3.4165002669700002E-3</v>
      </c>
      <c r="E632" s="8">
        <f t="shared" si="164"/>
        <v>0.13210910251800001</v>
      </c>
      <c r="F632" s="8">
        <f t="shared" si="165"/>
        <v>0.119435929594</v>
      </c>
      <c r="G632" s="8">
        <f t="shared" si="166"/>
        <v>1.5854594700099998E-2</v>
      </c>
      <c r="H632" s="8">
        <f t="shared" si="167"/>
        <v>0.24058993508099999</v>
      </c>
      <c r="I632" s="8">
        <f t="shared" si="168"/>
        <v>3.1927273661899999E-2</v>
      </c>
      <c r="J632" s="8">
        <f t="shared" si="169"/>
        <v>5.3947733321200002E-3</v>
      </c>
      <c r="K632" s="8">
        <f t="shared" si="170"/>
        <v>8.3088184185899999E-2</v>
      </c>
      <c r="L632" s="8">
        <f t="shared" si="171"/>
        <v>4.1291765849200003E-2</v>
      </c>
      <c r="M632" s="8">
        <f t="shared" si="172"/>
        <v>3.5937964336499998E-3</v>
      </c>
      <c r="N632" s="8">
        <f t="shared" si="173"/>
        <v>0.17741265085399999</v>
      </c>
      <c r="O632" s="8">
        <f t="shared" si="174"/>
        <v>0.56491557218199995</v>
      </c>
      <c r="P632" s="8">
        <f t="shared" si="175"/>
        <v>1.6756665798000001E-6</v>
      </c>
      <c r="Q632" s="8">
        <f t="shared" si="176"/>
        <v>0.19505981640299999</v>
      </c>
      <c r="R632" s="8">
        <f t="shared" si="177"/>
        <v>1.1727529216000001</v>
      </c>
      <c r="S632" s="8">
        <f t="shared" si="178"/>
        <v>1.37588045938</v>
      </c>
      <c r="T632" s="8">
        <f t="shared" si="179"/>
        <v>1.1204102311799999</v>
      </c>
      <c r="W632" s="7" t="s">
        <v>1935</v>
      </c>
      <c r="X632" s="7" t="s">
        <v>1253</v>
      </c>
      <c r="Y632" s="8">
        <v>3.7227318813299999E-2</v>
      </c>
      <c r="Z632" s="8">
        <v>3.4165002669700002E-3</v>
      </c>
      <c r="AA632" s="8">
        <v>0.13210910251800001</v>
      </c>
      <c r="AB632" s="8">
        <v>0.119435929594</v>
      </c>
      <c r="AC632" s="8">
        <v>1.5854594700099998E-2</v>
      </c>
      <c r="AD632" s="8">
        <v>0.24058993508099999</v>
      </c>
      <c r="AE632" s="8">
        <v>3.1927273661899999E-2</v>
      </c>
      <c r="AF632" s="8">
        <v>5.3947733321200002E-3</v>
      </c>
      <c r="AG632" s="8">
        <v>8.3088184185899999E-2</v>
      </c>
      <c r="AH632" s="8">
        <v>4.1291765849200003E-2</v>
      </c>
      <c r="AI632" s="8">
        <v>3.5937964336499998E-3</v>
      </c>
      <c r="AJ632" s="8">
        <v>0.17741265085399999</v>
      </c>
      <c r="AK632" s="8">
        <v>0.56491557218199995</v>
      </c>
      <c r="AL632" s="8">
        <v>1.6756665798000001E-6</v>
      </c>
      <c r="AM632" s="8">
        <v>0.19505981640299999</v>
      </c>
      <c r="AN632" s="8">
        <v>1.1727529216000001</v>
      </c>
      <c r="AO632" s="8">
        <v>1.37588045938</v>
      </c>
      <c r="AP632" s="8">
        <v>1.1204102311799999</v>
      </c>
      <c r="AS632" s="7">
        <v>516120</v>
      </c>
      <c r="AT632" s="7" t="s">
        <v>1253</v>
      </c>
      <c r="AU632" s="8">
        <v>7.0015269932688709E-2</v>
      </c>
      <c r="AV632" s="8">
        <v>1.5102266473989191E-2</v>
      </c>
      <c r="AW632" s="8">
        <v>0.18040164371587092</v>
      </c>
      <c r="AX632" s="8">
        <v>0.11429424776924355</v>
      </c>
      <c r="AY632" s="8">
        <v>3.7404871623986459E-2</v>
      </c>
      <c r="AZ632" s="8">
        <v>0.28458361303600649</v>
      </c>
      <c r="BA632" s="8">
        <v>7.7148373093306438E-2</v>
      </c>
      <c r="BB632" s="8">
        <v>2.4606229945675486E-2</v>
      </c>
      <c r="BC632" s="8">
        <v>0.20289445934813552</v>
      </c>
      <c r="BD632" s="8">
        <v>7.4048946881493563E-2</v>
      </c>
      <c r="BE632" s="8">
        <v>1.5641916397990323E-2</v>
      </c>
      <c r="BF632" s="8">
        <v>0.21874059770354837</v>
      </c>
      <c r="BG632" s="8">
        <v>0.41001936690629004</v>
      </c>
      <c r="BH632" s="8">
        <v>2.2547745440086291E-6</v>
      </c>
      <c r="BI632" s="8">
        <v>0.14157567319572587</v>
      </c>
      <c r="BJ632" s="8">
        <v>1.2655191801227414</v>
      </c>
      <c r="BK632" s="8">
        <v>1.1620891840424199</v>
      </c>
      <c r="BL632" s="8">
        <v>1.0304555139998386</v>
      </c>
    </row>
    <row r="633" spans="1:64" x14ac:dyDescent="0.3">
      <c r="A633" s="7">
        <v>516210</v>
      </c>
      <c r="B633" s="7" t="s">
        <v>1254</v>
      </c>
      <c r="C633" s="8">
        <f t="shared" si="162"/>
        <v>4.4531565803099998E-2</v>
      </c>
      <c r="D633" s="8">
        <f t="shared" si="163"/>
        <v>4.4616793192199999E-3</v>
      </c>
      <c r="E633" s="8">
        <f t="shared" si="164"/>
        <v>0.138631047816</v>
      </c>
      <c r="F633" s="8">
        <f t="shared" si="165"/>
        <v>4.4291718729700003E-2</v>
      </c>
      <c r="G633" s="8">
        <f t="shared" si="166"/>
        <v>3.5479973002700001E-3</v>
      </c>
      <c r="H633" s="8">
        <f t="shared" si="167"/>
        <v>3.3293540435500001E-2</v>
      </c>
      <c r="I633" s="8">
        <f t="shared" si="168"/>
        <v>0.103255722684</v>
      </c>
      <c r="J633" s="8">
        <f t="shared" si="169"/>
        <v>1.00479703232E-2</v>
      </c>
      <c r="K633" s="8">
        <f t="shared" si="170"/>
        <v>0.102072652662</v>
      </c>
      <c r="L633" s="8">
        <f t="shared" si="171"/>
        <v>4.5600085287799998E-2</v>
      </c>
      <c r="M633" s="8">
        <f t="shared" si="172"/>
        <v>4.3362462547499999E-3</v>
      </c>
      <c r="N633" s="8">
        <f t="shared" si="173"/>
        <v>0.187892105516</v>
      </c>
      <c r="O633" s="8">
        <f t="shared" si="174"/>
        <v>0.57088730468600002</v>
      </c>
      <c r="P633" s="8">
        <f t="shared" si="175"/>
        <v>1.0432559738300001E-5</v>
      </c>
      <c r="Q633" s="8">
        <f t="shared" si="176"/>
        <v>0.141296094328</v>
      </c>
      <c r="R633" s="8">
        <f t="shared" si="177"/>
        <v>1.18762429294</v>
      </c>
      <c r="S633" s="8">
        <f t="shared" si="178"/>
        <v>1.08113325647</v>
      </c>
      <c r="T633" s="8">
        <f t="shared" si="179"/>
        <v>1.21537634567</v>
      </c>
      <c r="W633" s="7" t="s">
        <v>1936</v>
      </c>
      <c r="X633" s="7" t="s">
        <v>1254</v>
      </c>
      <c r="Y633" s="8">
        <v>4.4531565803099998E-2</v>
      </c>
      <c r="Z633" s="8">
        <v>4.4616793192199999E-3</v>
      </c>
      <c r="AA633" s="8">
        <v>0.138631047816</v>
      </c>
      <c r="AB633" s="8">
        <v>4.4291718729700003E-2</v>
      </c>
      <c r="AC633" s="8">
        <v>3.5479973002700001E-3</v>
      </c>
      <c r="AD633" s="8">
        <v>3.3293540435500001E-2</v>
      </c>
      <c r="AE633" s="8">
        <v>0.103255722684</v>
      </c>
      <c r="AF633" s="8">
        <v>1.00479703232E-2</v>
      </c>
      <c r="AG633" s="8">
        <v>0.102072652662</v>
      </c>
      <c r="AH633" s="8">
        <v>4.5600085287799998E-2</v>
      </c>
      <c r="AI633" s="8">
        <v>4.3362462547499999E-3</v>
      </c>
      <c r="AJ633" s="8">
        <v>0.187892105516</v>
      </c>
      <c r="AK633" s="8">
        <v>0.57088730468600002</v>
      </c>
      <c r="AL633" s="8">
        <v>1.0432559738300001E-5</v>
      </c>
      <c r="AM633" s="8">
        <v>0.141296094328</v>
      </c>
      <c r="AN633" s="8">
        <v>1.18762429294</v>
      </c>
      <c r="AO633" s="8">
        <v>1.08113325647</v>
      </c>
      <c r="AP633" s="8">
        <v>1.21537634567</v>
      </c>
      <c r="AS633" s="7">
        <v>516210</v>
      </c>
      <c r="AT633" s="7" t="s">
        <v>1254</v>
      </c>
      <c r="AU633" s="8">
        <v>0.10016767282826609</v>
      </c>
      <c r="AV633" s="8">
        <v>2.2159059380184185E-2</v>
      </c>
      <c r="AW633" s="8">
        <v>0.23725897342238714</v>
      </c>
      <c r="AX633" s="8">
        <v>0.3537353276305919</v>
      </c>
      <c r="AY633" s="8">
        <v>8.1670428996979197E-2</v>
      </c>
      <c r="AZ633" s="8">
        <v>0.39882636133760491</v>
      </c>
      <c r="BA633" s="8">
        <v>0.23684480251582254</v>
      </c>
      <c r="BB633" s="8">
        <v>5.5420450553508083E-2</v>
      </c>
      <c r="BC633" s="8">
        <v>0.3415745828709677</v>
      </c>
      <c r="BD633" s="8">
        <v>0.10329867378065806</v>
      </c>
      <c r="BE633" s="8">
        <v>2.2308139871986942E-2</v>
      </c>
      <c r="BF633" s="8">
        <v>0.2891659214351292</v>
      </c>
      <c r="BG633" s="8">
        <v>0.55247158518000017</v>
      </c>
      <c r="BH633" s="8">
        <v>2.4624603386862259E-6</v>
      </c>
      <c r="BI633" s="8">
        <v>0.13673815580129042</v>
      </c>
      <c r="BJ633" s="8">
        <v>1.3595857056314518</v>
      </c>
      <c r="BK633" s="8">
        <v>1.8019740534498379</v>
      </c>
      <c r="BL633" s="8">
        <v>1.601581771424516</v>
      </c>
    </row>
    <row r="634" spans="1:64" x14ac:dyDescent="0.3">
      <c r="A634" s="7">
        <v>517111</v>
      </c>
      <c r="B634" s="7" t="s">
        <v>672</v>
      </c>
      <c r="C634" s="8">
        <f t="shared" si="162"/>
        <v>4.5319247046600002E-2</v>
      </c>
      <c r="D634" s="8">
        <f t="shared" si="163"/>
        <v>4.5742681631599997E-3</v>
      </c>
      <c r="E634" s="8">
        <f t="shared" si="164"/>
        <v>0.12841568085999999</v>
      </c>
      <c r="F634" s="8">
        <f t="shared" si="165"/>
        <v>0.20218580129700001</v>
      </c>
      <c r="G634" s="8">
        <f t="shared" si="166"/>
        <v>1.56264769411E-2</v>
      </c>
      <c r="H634" s="8">
        <f t="shared" si="167"/>
        <v>0.140216282793</v>
      </c>
      <c r="I634" s="8">
        <f t="shared" si="168"/>
        <v>0.112571288915</v>
      </c>
      <c r="J634" s="8">
        <f t="shared" si="169"/>
        <v>9.7680193234099995E-3</v>
      </c>
      <c r="K634" s="8">
        <f t="shared" si="170"/>
        <v>0.106620228548</v>
      </c>
      <c r="L634" s="8">
        <f t="shared" si="171"/>
        <v>4.49478640161E-2</v>
      </c>
      <c r="M634" s="8">
        <f t="shared" si="172"/>
        <v>4.26817405699E-3</v>
      </c>
      <c r="N634" s="8">
        <f t="shared" si="173"/>
        <v>0.16295950551300001</v>
      </c>
      <c r="O634" s="8">
        <f t="shared" si="174"/>
        <v>0.590862389642</v>
      </c>
      <c r="P634" s="8">
        <f t="shared" si="175"/>
        <v>2.50030482786E-6</v>
      </c>
      <c r="Q634" s="8">
        <f t="shared" si="176"/>
        <v>0.151624113555</v>
      </c>
      <c r="R634" s="8">
        <f t="shared" si="177"/>
        <v>1.1783091960700001</v>
      </c>
      <c r="S634" s="8">
        <f t="shared" si="178"/>
        <v>1.35802856103</v>
      </c>
      <c r="T634" s="8">
        <f t="shared" si="179"/>
        <v>1.2289595367899999</v>
      </c>
      <c r="W634" s="7" t="s">
        <v>1937</v>
      </c>
      <c r="X634" s="7" t="s">
        <v>672</v>
      </c>
      <c r="Y634" s="8">
        <v>4.5319247046600002E-2</v>
      </c>
      <c r="Z634" s="8">
        <v>4.5742681631599997E-3</v>
      </c>
      <c r="AA634" s="8">
        <v>0.12841568085999999</v>
      </c>
      <c r="AB634" s="8">
        <v>0.20218580129700001</v>
      </c>
      <c r="AC634" s="8">
        <v>1.56264769411E-2</v>
      </c>
      <c r="AD634" s="8">
        <v>0.140216282793</v>
      </c>
      <c r="AE634" s="8">
        <v>0.112571288915</v>
      </c>
      <c r="AF634" s="8">
        <v>9.7680193234099995E-3</v>
      </c>
      <c r="AG634" s="8">
        <v>0.106620228548</v>
      </c>
      <c r="AH634" s="8">
        <v>4.49478640161E-2</v>
      </c>
      <c r="AI634" s="8">
        <v>4.26817405699E-3</v>
      </c>
      <c r="AJ634" s="8">
        <v>0.16295950551300001</v>
      </c>
      <c r="AK634" s="8">
        <v>0.590862389642</v>
      </c>
      <c r="AL634" s="8">
        <v>2.50030482786E-6</v>
      </c>
      <c r="AM634" s="8">
        <v>0.151624113555</v>
      </c>
      <c r="AN634" s="8">
        <v>1.1783091960700001</v>
      </c>
      <c r="AO634" s="8">
        <v>1.35802856103</v>
      </c>
      <c r="AP634" s="8">
        <v>1.2289595367899999</v>
      </c>
      <c r="AS634" s="7">
        <v>517111</v>
      </c>
      <c r="AT634" s="7" t="s">
        <v>672</v>
      </c>
      <c r="AU634" s="8">
        <v>0.12501137951804359</v>
      </c>
      <c r="AV634" s="8">
        <v>2.7546214360944041E-2</v>
      </c>
      <c r="AW634" s="8">
        <v>0.26402752897951615</v>
      </c>
      <c r="AX634" s="8">
        <v>0.52089780368755145</v>
      </c>
      <c r="AY634" s="8">
        <v>0.12224597314553821</v>
      </c>
      <c r="AZ634" s="8">
        <v>0.58324304839039998</v>
      </c>
      <c r="BA634" s="8">
        <v>0.28988536203972587</v>
      </c>
      <c r="BB634" s="8">
        <v>6.5686278665085626E-2</v>
      </c>
      <c r="BC634" s="8">
        <v>0.41417626193459683</v>
      </c>
      <c r="BD634" s="8">
        <v>0.12464757097002901</v>
      </c>
      <c r="BE634" s="8">
        <v>2.6819932723728238E-2</v>
      </c>
      <c r="BF634" s="8">
        <v>0.29224241329761291</v>
      </c>
      <c r="BG634" s="8">
        <v>0.590862389641999</v>
      </c>
      <c r="BH634" s="8">
        <v>2.110376271968097E-6</v>
      </c>
      <c r="BI634" s="8">
        <v>0.15162411355500002</v>
      </c>
      <c r="BJ634" s="8">
        <v>1.4165851228585482</v>
      </c>
      <c r="BK634" s="8">
        <v>2.2263868252232268</v>
      </c>
      <c r="BL634" s="8">
        <v>1.7697479026398384</v>
      </c>
    </row>
    <row r="635" spans="1:64" x14ac:dyDescent="0.3">
      <c r="A635" s="7">
        <v>517112</v>
      </c>
      <c r="B635" s="7" t="s">
        <v>673</v>
      </c>
      <c r="C635" s="8">
        <f t="shared" si="162"/>
        <v>8.5448271104700005E-2</v>
      </c>
      <c r="D635" s="8">
        <f t="shared" si="163"/>
        <v>9.8564448772500007E-3</v>
      </c>
      <c r="E635" s="8">
        <f t="shared" si="164"/>
        <v>0.117367026279</v>
      </c>
      <c r="F635" s="8">
        <f t="shared" si="165"/>
        <v>0.89196797510000003</v>
      </c>
      <c r="G635" s="8">
        <f t="shared" si="166"/>
        <v>0.104407825885</v>
      </c>
      <c r="H635" s="8">
        <f t="shared" si="167"/>
        <v>0.34244442120599999</v>
      </c>
      <c r="I635" s="8">
        <f t="shared" si="168"/>
        <v>0.59920558027600002</v>
      </c>
      <c r="J635" s="8">
        <f t="shared" si="169"/>
        <v>6.4200266170199999E-2</v>
      </c>
      <c r="K635" s="8">
        <f t="shared" si="170"/>
        <v>0.24986436563200001</v>
      </c>
      <c r="L635" s="8">
        <f t="shared" si="171"/>
        <v>0.106880362157</v>
      </c>
      <c r="M635" s="8">
        <f t="shared" si="172"/>
        <v>1.1900491749900001E-2</v>
      </c>
      <c r="N635" s="8">
        <f t="shared" si="173"/>
        <v>0.20028984601200001</v>
      </c>
      <c r="O635" s="8">
        <f t="shared" si="174"/>
        <v>0.450828320836</v>
      </c>
      <c r="P635" s="8">
        <f t="shared" si="175"/>
        <v>7.6193720430099996E-7</v>
      </c>
      <c r="Q635" s="8">
        <f t="shared" si="176"/>
        <v>4.8886959774600003E-2</v>
      </c>
      <c r="R635" s="8">
        <f t="shared" si="177"/>
        <v>1.21267174226</v>
      </c>
      <c r="S635" s="8">
        <f t="shared" si="178"/>
        <v>2.3388202221899999</v>
      </c>
      <c r="T635" s="8">
        <f t="shared" si="179"/>
        <v>1.91327021208</v>
      </c>
      <c r="W635" s="7" t="s">
        <v>1938</v>
      </c>
      <c r="X635" s="7" t="s">
        <v>673</v>
      </c>
      <c r="Y635" s="8">
        <v>8.5448271104700005E-2</v>
      </c>
      <c r="Z635" s="8">
        <v>9.8564448772500007E-3</v>
      </c>
      <c r="AA635" s="8">
        <v>0.117367026279</v>
      </c>
      <c r="AB635" s="8">
        <v>0.89196797510000003</v>
      </c>
      <c r="AC635" s="8">
        <v>0.104407825885</v>
      </c>
      <c r="AD635" s="8">
        <v>0.34244442120599999</v>
      </c>
      <c r="AE635" s="8">
        <v>0.59920558027600002</v>
      </c>
      <c r="AF635" s="8">
        <v>6.4200266170199999E-2</v>
      </c>
      <c r="AG635" s="8">
        <v>0.24986436563200001</v>
      </c>
      <c r="AH635" s="8">
        <v>0.106880362157</v>
      </c>
      <c r="AI635" s="8">
        <v>1.1900491749900001E-2</v>
      </c>
      <c r="AJ635" s="8">
        <v>0.20028984601200001</v>
      </c>
      <c r="AK635" s="8">
        <v>0.450828320836</v>
      </c>
      <c r="AL635" s="8">
        <v>7.6193720430099996E-7</v>
      </c>
      <c r="AM635" s="8">
        <v>4.8886959774600003E-2</v>
      </c>
      <c r="AN635" s="8">
        <v>1.21267174226</v>
      </c>
      <c r="AO635" s="8">
        <v>2.3388202221899999</v>
      </c>
      <c r="AP635" s="8">
        <v>1.91327021208</v>
      </c>
      <c r="AS635" s="7">
        <v>517112</v>
      </c>
      <c r="AT635" s="7" t="s">
        <v>673</v>
      </c>
      <c r="AU635" s="8">
        <v>0.1761792679695629</v>
      </c>
      <c r="AV635" s="8">
        <v>3.8839919140092743E-2</v>
      </c>
      <c r="AW635" s="8">
        <v>0.22096550871608064</v>
      </c>
      <c r="AX635" s="8">
        <v>0.939533050553371</v>
      </c>
      <c r="AY635" s="8">
        <v>0.23004035740576612</v>
      </c>
      <c r="AZ635" s="8">
        <v>0.6397562012914001</v>
      </c>
      <c r="BA635" s="8">
        <v>1.3196145395887746</v>
      </c>
      <c r="BB635" s="8">
        <v>0.28754407943427895</v>
      </c>
      <c r="BC635" s="8">
        <v>1.0084637003022094</v>
      </c>
      <c r="BD635" s="8">
        <v>0.22674139709574195</v>
      </c>
      <c r="BE635" s="8">
        <v>4.8921660037780652E-2</v>
      </c>
      <c r="BF635" s="8">
        <v>0.32813791551282251</v>
      </c>
      <c r="BG635" s="8">
        <v>0.41447119818793493</v>
      </c>
      <c r="BH635" s="8">
        <v>1.8031349843075479E-6</v>
      </c>
      <c r="BI635" s="8">
        <v>4.4944463018583812E-2</v>
      </c>
      <c r="BJ635" s="8">
        <v>1.4359846958253226</v>
      </c>
      <c r="BK635" s="8">
        <v>2.728684447959679</v>
      </c>
      <c r="BL635" s="8">
        <v>3.5349771580358058</v>
      </c>
    </row>
    <row r="636" spans="1:64" x14ac:dyDescent="0.3">
      <c r="A636" s="7">
        <v>517121</v>
      </c>
      <c r="B636" s="7" t="s">
        <v>675</v>
      </c>
      <c r="C636" s="8">
        <f t="shared" si="162"/>
        <v>0.18204422463983871</v>
      </c>
      <c r="D636" s="8">
        <f t="shared" si="163"/>
        <v>5.1265812135130637E-2</v>
      </c>
      <c r="E636" s="8">
        <f t="shared" si="164"/>
        <v>0.16999669016387103</v>
      </c>
      <c r="F636" s="8">
        <f t="shared" si="165"/>
        <v>0.16904271144041291</v>
      </c>
      <c r="G636" s="8">
        <f t="shared" si="166"/>
        <v>6.1072636255098373E-2</v>
      </c>
      <c r="H636" s="8">
        <f t="shared" si="167"/>
        <v>0.15688890274333714</v>
      </c>
      <c r="I636" s="8">
        <f t="shared" si="168"/>
        <v>0.20678653711253225</v>
      </c>
      <c r="J636" s="8">
        <f t="shared" si="169"/>
        <v>6.7430085418154845E-2</v>
      </c>
      <c r="K636" s="8">
        <f t="shared" si="170"/>
        <v>0.19273377637138708</v>
      </c>
      <c r="L636" s="8">
        <f t="shared" si="171"/>
        <v>0.22375866242259676</v>
      </c>
      <c r="M636" s="8">
        <f t="shared" si="172"/>
        <v>5.8955713557224183E-2</v>
      </c>
      <c r="N636" s="8">
        <f t="shared" si="173"/>
        <v>0.22727615122174191</v>
      </c>
      <c r="O636" s="8">
        <f t="shared" si="174"/>
        <v>0.33730967741225831</v>
      </c>
      <c r="P636" s="8">
        <f t="shared" si="175"/>
        <v>6.6514714501985472E-6</v>
      </c>
      <c r="Q636" s="8">
        <f t="shared" si="176"/>
        <v>0.18232308641685477</v>
      </c>
      <c r="R636" s="8">
        <f t="shared" si="177"/>
        <v>1</v>
      </c>
      <c r="S636" s="8">
        <f t="shared" si="178"/>
        <v>1.112810702052097</v>
      </c>
      <c r="T636" s="8">
        <f t="shared" si="179"/>
        <v>1.1927568505148389</v>
      </c>
      <c r="W636" s="7" t="s">
        <v>1939</v>
      </c>
      <c r="X636" s="7" t="s">
        <v>675</v>
      </c>
      <c r="Y636" s="8">
        <v>0</v>
      </c>
      <c r="Z636" s="8">
        <v>0</v>
      </c>
      <c r="AA636" s="8">
        <v>0</v>
      </c>
      <c r="AB636" s="8">
        <v>0</v>
      </c>
      <c r="AC636" s="8">
        <v>0</v>
      </c>
      <c r="AD636" s="8">
        <v>0</v>
      </c>
      <c r="AE636" s="8">
        <v>0</v>
      </c>
      <c r="AF636" s="8">
        <v>0</v>
      </c>
      <c r="AG636" s="8">
        <v>0</v>
      </c>
      <c r="AH636" s="8">
        <v>0</v>
      </c>
      <c r="AI636" s="8">
        <v>0</v>
      </c>
      <c r="AJ636" s="8">
        <v>0</v>
      </c>
      <c r="AK636" s="8">
        <v>0</v>
      </c>
      <c r="AL636" s="8">
        <v>0</v>
      </c>
      <c r="AM636" s="8">
        <v>0</v>
      </c>
      <c r="AN636" s="8">
        <v>1</v>
      </c>
      <c r="AO636" s="8">
        <v>0</v>
      </c>
      <c r="AP636" s="8">
        <v>0</v>
      </c>
      <c r="AS636" s="7">
        <v>517121</v>
      </c>
      <c r="AT636" s="7" t="s">
        <v>675</v>
      </c>
      <c r="AU636" s="8">
        <v>0.18204422463983871</v>
      </c>
      <c r="AV636" s="8">
        <v>5.1265812135130637E-2</v>
      </c>
      <c r="AW636" s="8">
        <v>0.16999669016387103</v>
      </c>
      <c r="AX636" s="8">
        <v>0.16904271144041291</v>
      </c>
      <c r="AY636" s="8">
        <v>6.1072636255098373E-2</v>
      </c>
      <c r="AZ636" s="8">
        <v>0.15688890274333714</v>
      </c>
      <c r="BA636" s="8">
        <v>0.20678653711253225</v>
      </c>
      <c r="BB636" s="8">
        <v>6.7430085418154845E-2</v>
      </c>
      <c r="BC636" s="8">
        <v>0.19273377637138708</v>
      </c>
      <c r="BD636" s="8">
        <v>0.22375866242259676</v>
      </c>
      <c r="BE636" s="8">
        <v>5.8955713557224183E-2</v>
      </c>
      <c r="BF636" s="8">
        <v>0.22727615122174191</v>
      </c>
      <c r="BG636" s="8">
        <v>0.33730967741225831</v>
      </c>
      <c r="BH636" s="8">
        <v>6.6514714501985472E-6</v>
      </c>
      <c r="BI636" s="8">
        <v>0.18232308641685477</v>
      </c>
      <c r="BJ636" s="8">
        <v>1.4033067269387098</v>
      </c>
      <c r="BK636" s="8">
        <v>1.112810702052097</v>
      </c>
      <c r="BL636" s="8">
        <v>1.1927568505148389</v>
      </c>
    </row>
    <row r="637" spans="1:64" x14ac:dyDescent="0.3">
      <c r="A637" s="7">
        <v>517410</v>
      </c>
      <c r="B637" s="7" t="s">
        <v>674</v>
      </c>
      <c r="C637" s="8">
        <f t="shared" si="162"/>
        <v>7.2944300437064513E-2</v>
      </c>
      <c r="D637" s="8">
        <f t="shared" si="163"/>
        <v>2.4633554467938707E-2</v>
      </c>
      <c r="E637" s="8">
        <f t="shared" si="164"/>
        <v>7.2757583348693547E-2</v>
      </c>
      <c r="F637" s="8">
        <f t="shared" si="165"/>
        <v>6.8118861041687087E-2</v>
      </c>
      <c r="G637" s="8">
        <f t="shared" si="166"/>
        <v>2.902502392118193E-2</v>
      </c>
      <c r="H637" s="8">
        <f t="shared" si="167"/>
        <v>6.8168686496016123E-2</v>
      </c>
      <c r="I637" s="8">
        <f t="shared" si="168"/>
        <v>8.6907383485758063E-2</v>
      </c>
      <c r="J637" s="8">
        <f t="shared" si="169"/>
        <v>3.3634854228748387E-2</v>
      </c>
      <c r="K637" s="8">
        <f t="shared" si="170"/>
        <v>8.5058054200564503E-2</v>
      </c>
      <c r="L637" s="8">
        <f t="shared" si="171"/>
        <v>9.1073842620129047E-2</v>
      </c>
      <c r="M637" s="8">
        <f t="shared" si="172"/>
        <v>2.9157531283603228E-2</v>
      </c>
      <c r="N637" s="8">
        <f t="shared" si="173"/>
        <v>9.7547152612387097E-2</v>
      </c>
      <c r="O637" s="8">
        <f t="shared" si="174"/>
        <v>0.11122765034516129</v>
      </c>
      <c r="P637" s="8">
        <f t="shared" si="175"/>
        <v>2.0179175261550003E-6</v>
      </c>
      <c r="Q637" s="8">
        <f t="shared" si="176"/>
        <v>6.0418375989193543E-2</v>
      </c>
      <c r="R637" s="8">
        <f t="shared" si="177"/>
        <v>1</v>
      </c>
      <c r="S637" s="8">
        <f t="shared" si="178"/>
        <v>0.40724805532967745</v>
      </c>
      <c r="T637" s="8">
        <f t="shared" si="179"/>
        <v>0.44753577578612896</v>
      </c>
      <c r="W637" s="7" t="s">
        <v>1940</v>
      </c>
      <c r="X637" s="7" t="s">
        <v>674</v>
      </c>
      <c r="Y637" s="8">
        <v>0</v>
      </c>
      <c r="Z637" s="8">
        <v>0</v>
      </c>
      <c r="AA637" s="8">
        <v>0</v>
      </c>
      <c r="AB637" s="8">
        <v>0</v>
      </c>
      <c r="AC637" s="8">
        <v>0</v>
      </c>
      <c r="AD637" s="8">
        <v>0</v>
      </c>
      <c r="AE637" s="8">
        <v>0</v>
      </c>
      <c r="AF637" s="8">
        <v>0</v>
      </c>
      <c r="AG637" s="8">
        <v>0</v>
      </c>
      <c r="AH637" s="8">
        <v>0</v>
      </c>
      <c r="AI637" s="8">
        <v>0</v>
      </c>
      <c r="AJ637" s="8">
        <v>0</v>
      </c>
      <c r="AK637" s="8">
        <v>0</v>
      </c>
      <c r="AL637" s="8">
        <v>0</v>
      </c>
      <c r="AM637" s="8">
        <v>0</v>
      </c>
      <c r="AN637" s="8">
        <v>1</v>
      </c>
      <c r="AO637" s="8">
        <v>0</v>
      </c>
      <c r="AP637" s="8">
        <v>0</v>
      </c>
      <c r="AS637" s="7">
        <v>517410</v>
      </c>
      <c r="AT637" s="7" t="s">
        <v>674</v>
      </c>
      <c r="AU637" s="8">
        <v>7.2944300437064513E-2</v>
      </c>
      <c r="AV637" s="8">
        <v>2.4633554467938707E-2</v>
      </c>
      <c r="AW637" s="8">
        <v>7.2757583348693547E-2</v>
      </c>
      <c r="AX637" s="8">
        <v>6.8118861041687087E-2</v>
      </c>
      <c r="AY637" s="8">
        <v>2.902502392118193E-2</v>
      </c>
      <c r="AZ637" s="8">
        <v>6.8168686496016123E-2</v>
      </c>
      <c r="BA637" s="8">
        <v>8.6907383485758063E-2</v>
      </c>
      <c r="BB637" s="8">
        <v>3.3634854228748387E-2</v>
      </c>
      <c r="BC637" s="8">
        <v>8.5058054200564503E-2</v>
      </c>
      <c r="BD637" s="8">
        <v>9.1073842620129047E-2</v>
      </c>
      <c r="BE637" s="8">
        <v>2.9157531283603228E-2</v>
      </c>
      <c r="BF637" s="8">
        <v>9.7547152612387097E-2</v>
      </c>
      <c r="BG637" s="8">
        <v>0.11122765034516129</v>
      </c>
      <c r="BH637" s="8">
        <v>2.0179175261550003E-6</v>
      </c>
      <c r="BI637" s="8">
        <v>6.0418375989193543E-2</v>
      </c>
      <c r="BJ637" s="8">
        <v>1.1703354382537097</v>
      </c>
      <c r="BK637" s="8">
        <v>0.40724805532967745</v>
      </c>
      <c r="BL637" s="8">
        <v>0.44753577578612896</v>
      </c>
    </row>
    <row r="638" spans="1:64" x14ac:dyDescent="0.3">
      <c r="A638" s="7">
        <v>517810</v>
      </c>
      <c r="B638" s="7" t="s">
        <v>676</v>
      </c>
      <c r="C638" s="8">
        <f t="shared" si="162"/>
        <v>0.13450242510300001</v>
      </c>
      <c r="D638" s="8">
        <f t="shared" si="163"/>
        <v>3.0310634386299998E-2</v>
      </c>
      <c r="E638" s="8">
        <f t="shared" si="164"/>
        <v>8.6489047190100005E-2</v>
      </c>
      <c r="F638" s="8">
        <f t="shared" si="165"/>
        <v>4.9597070512799997E-2</v>
      </c>
      <c r="G638" s="8">
        <f t="shared" si="166"/>
        <v>1.2400634147500001E-2</v>
      </c>
      <c r="H638" s="8">
        <f t="shared" si="167"/>
        <v>2.4087786447799998E-2</v>
      </c>
      <c r="I638" s="8">
        <f t="shared" si="168"/>
        <v>0.132983840311</v>
      </c>
      <c r="J638" s="8">
        <f t="shared" si="169"/>
        <v>3.45714831808E-2</v>
      </c>
      <c r="K638" s="8">
        <f t="shared" si="170"/>
        <v>5.9905395265499997E-2</v>
      </c>
      <c r="L638" s="8">
        <f t="shared" si="171"/>
        <v>0.15983107627000001</v>
      </c>
      <c r="M638" s="8">
        <f t="shared" si="172"/>
        <v>3.1888276152200003E-2</v>
      </c>
      <c r="N638" s="8">
        <f t="shared" si="173"/>
        <v>0.13186242539900001</v>
      </c>
      <c r="O638" s="8">
        <f t="shared" si="174"/>
        <v>0.46490981703399997</v>
      </c>
      <c r="P638" s="8">
        <f t="shared" si="175"/>
        <v>1.4472876083500001E-5</v>
      </c>
      <c r="Q638" s="8">
        <f t="shared" si="176"/>
        <v>0.25253470943</v>
      </c>
      <c r="R638" s="8">
        <f t="shared" si="177"/>
        <v>1.2513021066800001</v>
      </c>
      <c r="S638" s="8">
        <f t="shared" si="178"/>
        <v>1.08608549111</v>
      </c>
      <c r="T638" s="8">
        <f t="shared" si="179"/>
        <v>1.22746071876</v>
      </c>
      <c r="W638" s="7" t="s">
        <v>1941</v>
      </c>
      <c r="X638" s="7" t="s">
        <v>676</v>
      </c>
      <c r="Y638" s="8">
        <v>0.13450242510300001</v>
      </c>
      <c r="Z638" s="8">
        <v>3.0310634386299998E-2</v>
      </c>
      <c r="AA638" s="8">
        <v>8.6489047190100005E-2</v>
      </c>
      <c r="AB638" s="8">
        <v>4.9597070512799997E-2</v>
      </c>
      <c r="AC638" s="8">
        <v>1.2400634147500001E-2</v>
      </c>
      <c r="AD638" s="8">
        <v>2.4087786447799998E-2</v>
      </c>
      <c r="AE638" s="8">
        <v>0.132983840311</v>
      </c>
      <c r="AF638" s="8">
        <v>3.45714831808E-2</v>
      </c>
      <c r="AG638" s="8">
        <v>5.9905395265499997E-2</v>
      </c>
      <c r="AH638" s="8">
        <v>0.15983107627000001</v>
      </c>
      <c r="AI638" s="8">
        <v>3.1888276152200003E-2</v>
      </c>
      <c r="AJ638" s="8">
        <v>0.13186242539900001</v>
      </c>
      <c r="AK638" s="8">
        <v>0.46490981703399997</v>
      </c>
      <c r="AL638" s="8">
        <v>1.4472876083500001E-5</v>
      </c>
      <c r="AM638" s="8">
        <v>0.25253470943</v>
      </c>
      <c r="AN638" s="8">
        <v>1.2513021066800001</v>
      </c>
      <c r="AO638" s="8">
        <v>1.08608549111</v>
      </c>
      <c r="AP638" s="8">
        <v>1.22746071876</v>
      </c>
      <c r="AS638" s="7">
        <v>517810</v>
      </c>
      <c r="AT638" s="7" t="s">
        <v>676</v>
      </c>
      <c r="AU638" s="8">
        <v>0.20833751558269351</v>
      </c>
      <c r="AV638" s="8">
        <v>5.6503469603933883E-2</v>
      </c>
      <c r="AW638" s="8">
        <v>0.19367694169757257</v>
      </c>
      <c r="AX638" s="8">
        <v>0.14469007054713229</v>
      </c>
      <c r="AY638" s="8">
        <v>5.0819892596885158E-2</v>
      </c>
      <c r="AZ638" s="8">
        <v>0.13544203985455483</v>
      </c>
      <c r="BA638" s="8">
        <v>0.23167592003620968</v>
      </c>
      <c r="BB638" s="8">
        <v>7.3343084249969326E-2</v>
      </c>
      <c r="BC638" s="8">
        <v>0.21491375613735003</v>
      </c>
      <c r="BD638" s="8">
        <v>0.25521657802233877</v>
      </c>
      <c r="BE638" s="8">
        <v>6.4638811397130666E-2</v>
      </c>
      <c r="BF638" s="8">
        <v>0.26020148978888713</v>
      </c>
      <c r="BG638" s="8">
        <v>0.41241999898177362</v>
      </c>
      <c r="BH638" s="8">
        <v>8.5893799925175784E-6</v>
      </c>
      <c r="BI638" s="8">
        <v>0.22402272610725799</v>
      </c>
      <c r="BJ638" s="8">
        <v>1.4585179268838713</v>
      </c>
      <c r="BK638" s="8">
        <v>1.2180487771914517</v>
      </c>
      <c r="BL638" s="8">
        <v>1.4070295346174193</v>
      </c>
    </row>
    <row r="639" spans="1:64" x14ac:dyDescent="0.3">
      <c r="A639" s="7">
        <v>518210</v>
      </c>
      <c r="B639" s="7" t="s">
        <v>677</v>
      </c>
      <c r="C639" s="8">
        <f t="shared" si="162"/>
        <v>8.3143211258400004E-2</v>
      </c>
      <c r="D639" s="8">
        <f t="shared" si="163"/>
        <v>1.01443332249E-2</v>
      </c>
      <c r="E639" s="8">
        <f t="shared" si="164"/>
        <v>0.122241628027</v>
      </c>
      <c r="F639" s="8">
        <f t="shared" si="165"/>
        <v>5.9429501644000002E-2</v>
      </c>
      <c r="G639" s="8">
        <f t="shared" si="166"/>
        <v>7.7969944729799996E-3</v>
      </c>
      <c r="H639" s="8">
        <f t="shared" si="167"/>
        <v>3.6494453628499998E-2</v>
      </c>
      <c r="I639" s="8">
        <f t="shared" si="168"/>
        <v>0.108459213421</v>
      </c>
      <c r="J639" s="8">
        <f t="shared" si="169"/>
        <v>1.36819411553E-2</v>
      </c>
      <c r="K639" s="8">
        <f t="shared" si="170"/>
        <v>6.42932845181E-2</v>
      </c>
      <c r="L639" s="8">
        <f t="shared" si="171"/>
        <v>8.2545697169799995E-2</v>
      </c>
      <c r="M639" s="8">
        <f t="shared" si="172"/>
        <v>9.7601549099500008E-3</v>
      </c>
      <c r="N639" s="8">
        <f t="shared" si="173"/>
        <v>0.161863884263</v>
      </c>
      <c r="O639" s="8">
        <f t="shared" si="174"/>
        <v>0.57250088997299997</v>
      </c>
      <c r="P639" s="8">
        <f t="shared" si="175"/>
        <v>1.01857601303E-5</v>
      </c>
      <c r="Q639" s="8">
        <f t="shared" si="176"/>
        <v>0.23471200154300001</v>
      </c>
      <c r="R639" s="8">
        <f t="shared" si="177"/>
        <v>1.2155291725099999</v>
      </c>
      <c r="S639" s="8">
        <f t="shared" si="178"/>
        <v>1.10372094975</v>
      </c>
      <c r="T639" s="8">
        <f t="shared" si="179"/>
        <v>1.1864344390899999</v>
      </c>
      <c r="W639" s="7" t="s">
        <v>1942</v>
      </c>
      <c r="X639" s="7" t="s">
        <v>677</v>
      </c>
      <c r="Y639" s="8">
        <v>8.3143211258400004E-2</v>
      </c>
      <c r="Z639" s="8">
        <v>1.01443332249E-2</v>
      </c>
      <c r="AA639" s="8">
        <v>0.122241628027</v>
      </c>
      <c r="AB639" s="8">
        <v>5.9429501644000002E-2</v>
      </c>
      <c r="AC639" s="8">
        <v>7.7969944729799996E-3</v>
      </c>
      <c r="AD639" s="8">
        <v>3.6494453628499998E-2</v>
      </c>
      <c r="AE639" s="8">
        <v>0.108459213421</v>
      </c>
      <c r="AF639" s="8">
        <v>1.36819411553E-2</v>
      </c>
      <c r="AG639" s="8">
        <v>6.42932845181E-2</v>
      </c>
      <c r="AH639" s="8">
        <v>8.2545697169799995E-2</v>
      </c>
      <c r="AI639" s="8">
        <v>9.7601549099500008E-3</v>
      </c>
      <c r="AJ639" s="8">
        <v>0.161863884263</v>
      </c>
      <c r="AK639" s="8">
        <v>0.57250088997299997</v>
      </c>
      <c r="AL639" s="8">
        <v>1.01857601303E-5</v>
      </c>
      <c r="AM639" s="8">
        <v>0.23471200154300001</v>
      </c>
      <c r="AN639" s="8">
        <v>1.2155291725099999</v>
      </c>
      <c r="AO639" s="8">
        <v>1.10372094975</v>
      </c>
      <c r="AP639" s="8">
        <v>1.1864344390899999</v>
      </c>
      <c r="AS639" s="7">
        <v>518210</v>
      </c>
      <c r="AT639" s="7" t="s">
        <v>677</v>
      </c>
      <c r="AU639" s="8">
        <v>0.15222575302245969</v>
      </c>
      <c r="AV639" s="8">
        <v>3.3593117023567744E-2</v>
      </c>
      <c r="AW639" s="8">
        <v>0.22993990363643549</v>
      </c>
      <c r="AX639" s="8">
        <v>0.2883046864145935</v>
      </c>
      <c r="AY639" s="8">
        <v>7.1367387901583715E-2</v>
      </c>
      <c r="AZ639" s="8">
        <v>0.25965456593558195</v>
      </c>
      <c r="BA639" s="8">
        <v>0.24021645851749998</v>
      </c>
      <c r="BB639" s="8">
        <v>5.1204770223924195E-2</v>
      </c>
      <c r="BC639" s="8">
        <v>0.22367343573713866</v>
      </c>
      <c r="BD639" s="8">
        <v>0.15480305959774998</v>
      </c>
      <c r="BE639" s="8">
        <v>3.3311930270052421E-2</v>
      </c>
      <c r="BF639" s="8">
        <v>0.27228005757174201</v>
      </c>
      <c r="BG639" s="8">
        <v>0.56326700465085477</v>
      </c>
      <c r="BH639" s="8">
        <v>9.2131358146445324E-6</v>
      </c>
      <c r="BI639" s="8">
        <v>0.23092632409875838</v>
      </c>
      <c r="BJ639" s="8">
        <v>1.4157587736833872</v>
      </c>
      <c r="BK639" s="8">
        <v>1.6031976079933867</v>
      </c>
      <c r="BL639" s="8">
        <v>1.4989656322203222</v>
      </c>
    </row>
    <row r="640" spans="1:64" x14ac:dyDescent="0.3">
      <c r="A640" s="7">
        <v>519210</v>
      </c>
      <c r="B640" s="7" t="s">
        <v>678</v>
      </c>
      <c r="C640" s="8">
        <f t="shared" si="162"/>
        <v>1.3122174992499999E-2</v>
      </c>
      <c r="D640" s="8">
        <f t="shared" si="163"/>
        <v>2.1171659951099999E-3</v>
      </c>
      <c r="E640" s="8">
        <f t="shared" si="164"/>
        <v>9.9817085403899997E-2</v>
      </c>
      <c r="F640" s="8">
        <f t="shared" si="165"/>
        <v>2.5842265984299998E-3</v>
      </c>
      <c r="G640" s="8">
        <f t="shared" si="166"/>
        <v>3.6498485583899998E-4</v>
      </c>
      <c r="H640" s="8">
        <f t="shared" si="167"/>
        <v>1.36448059809E-2</v>
      </c>
      <c r="I640" s="8">
        <f t="shared" si="168"/>
        <v>7.0422728655400004E-3</v>
      </c>
      <c r="J640" s="8">
        <f t="shared" si="169"/>
        <v>9.5613468597700001E-4</v>
      </c>
      <c r="K640" s="8">
        <f t="shared" si="170"/>
        <v>3.1859907756599998E-2</v>
      </c>
      <c r="L640" s="8">
        <f t="shared" si="171"/>
        <v>8.3210185505700005E-3</v>
      </c>
      <c r="M640" s="8">
        <f t="shared" si="172"/>
        <v>1.3437563713800001E-3</v>
      </c>
      <c r="N640" s="8">
        <f t="shared" si="173"/>
        <v>8.3273965654699994E-2</v>
      </c>
      <c r="O640" s="8">
        <f t="shared" si="174"/>
        <v>0.82119398956699996</v>
      </c>
      <c r="P640" s="8">
        <f t="shared" si="175"/>
        <v>4.1993532840800002E-5</v>
      </c>
      <c r="Q640" s="8">
        <f t="shared" si="176"/>
        <v>0.67600799812900003</v>
      </c>
      <c r="R640" s="8">
        <f t="shared" si="177"/>
        <v>1.11505642639</v>
      </c>
      <c r="S640" s="8">
        <f t="shared" si="178"/>
        <v>1.0165940174400001</v>
      </c>
      <c r="T640" s="8">
        <f t="shared" si="179"/>
        <v>1.0398583153100001</v>
      </c>
      <c r="W640" s="7" t="s">
        <v>1943</v>
      </c>
      <c r="X640" s="7" t="s">
        <v>678</v>
      </c>
      <c r="Y640" s="8">
        <v>1.3122174992499999E-2</v>
      </c>
      <c r="Z640" s="8">
        <v>2.1171659951099999E-3</v>
      </c>
      <c r="AA640" s="8">
        <v>9.9817085403899997E-2</v>
      </c>
      <c r="AB640" s="8">
        <v>2.5842265984299998E-3</v>
      </c>
      <c r="AC640" s="8">
        <v>3.6498485583899998E-4</v>
      </c>
      <c r="AD640" s="8">
        <v>1.36448059809E-2</v>
      </c>
      <c r="AE640" s="8">
        <v>7.0422728655400004E-3</v>
      </c>
      <c r="AF640" s="8">
        <v>9.5613468597700001E-4</v>
      </c>
      <c r="AG640" s="8">
        <v>3.1859907756599998E-2</v>
      </c>
      <c r="AH640" s="8">
        <v>8.3210185505700005E-3</v>
      </c>
      <c r="AI640" s="8">
        <v>1.3437563713800001E-3</v>
      </c>
      <c r="AJ640" s="8">
        <v>8.3273965654699994E-2</v>
      </c>
      <c r="AK640" s="8">
        <v>0.82119398956699996</v>
      </c>
      <c r="AL640" s="8">
        <v>4.1993532840800002E-5</v>
      </c>
      <c r="AM640" s="8">
        <v>0.67600799812900003</v>
      </c>
      <c r="AN640" s="8">
        <v>1.11505642639</v>
      </c>
      <c r="AO640" s="8">
        <v>1.0165940174400001</v>
      </c>
      <c r="AP640" s="8">
        <v>1.0398583153100001</v>
      </c>
      <c r="AS640" s="7">
        <v>519210</v>
      </c>
      <c r="AT640" s="7" t="s">
        <v>678</v>
      </c>
      <c r="AU640" s="8">
        <v>5.9910629878461304E-2</v>
      </c>
      <c r="AV640" s="8">
        <v>1.3888959451593226E-2</v>
      </c>
      <c r="AW640" s="8">
        <v>0.22792251917047415</v>
      </c>
      <c r="AX640" s="8">
        <v>1.8073089059738878E-2</v>
      </c>
      <c r="AY640" s="8">
        <v>3.9545771659796284E-3</v>
      </c>
      <c r="AZ640" s="8">
        <v>5.200344117409144E-2</v>
      </c>
      <c r="BA640" s="8">
        <v>3.7218883790725972E-2</v>
      </c>
      <c r="BB640" s="8">
        <v>7.8556727135471304E-3</v>
      </c>
      <c r="BC640" s="8">
        <v>0.10047776514097098</v>
      </c>
      <c r="BD640" s="8">
        <v>4.237385574968678E-2</v>
      </c>
      <c r="BE640" s="8">
        <v>9.7678936683983867E-3</v>
      </c>
      <c r="BF640" s="8">
        <v>0.17568228735569513</v>
      </c>
      <c r="BG640" s="8">
        <v>0.82119398956699996</v>
      </c>
      <c r="BH640" s="8">
        <v>3.8684024988203866E-5</v>
      </c>
      <c r="BI640" s="8">
        <v>0.67600799812899981</v>
      </c>
      <c r="BJ640" s="8">
        <v>1.3017221085006456</v>
      </c>
      <c r="BK640" s="8">
        <v>1.0740311073995161</v>
      </c>
      <c r="BL640" s="8">
        <v>1.1455523216458063</v>
      </c>
    </row>
    <row r="641" spans="1:64" x14ac:dyDescent="0.3">
      <c r="A641" s="7">
        <v>519290</v>
      </c>
      <c r="B641" s="7" t="s">
        <v>1255</v>
      </c>
      <c r="C641" s="8">
        <f t="shared" si="162"/>
        <v>9.5905482259661307E-2</v>
      </c>
      <c r="D641" s="8">
        <f t="shared" si="163"/>
        <v>2.3281009827498225E-2</v>
      </c>
      <c r="E641" s="8">
        <f t="shared" si="164"/>
        <v>0.19214715041216124</v>
      </c>
      <c r="F641" s="8">
        <f t="shared" si="165"/>
        <v>0.13872994228905638</v>
      </c>
      <c r="G641" s="8">
        <f t="shared" si="166"/>
        <v>3.444786906002386E-2</v>
      </c>
      <c r="H641" s="8">
        <f t="shared" si="167"/>
        <v>0.15165477534122418</v>
      </c>
      <c r="I641" s="8">
        <f t="shared" si="168"/>
        <v>0.13415110912927095</v>
      </c>
      <c r="J641" s="8">
        <f t="shared" si="169"/>
        <v>3.05526852222163E-2</v>
      </c>
      <c r="K641" s="8">
        <f t="shared" si="170"/>
        <v>0.16280982902027424</v>
      </c>
      <c r="L641" s="8">
        <f t="shared" si="171"/>
        <v>8.9452017777645179E-2</v>
      </c>
      <c r="M641" s="8">
        <f t="shared" si="172"/>
        <v>2.1418897797093869E-2</v>
      </c>
      <c r="N641" s="8">
        <f t="shared" si="173"/>
        <v>0.21053360505330646</v>
      </c>
      <c r="O641" s="8">
        <f t="shared" si="174"/>
        <v>0.46755974473258066</v>
      </c>
      <c r="P641" s="8">
        <f t="shared" si="175"/>
        <v>4.8704020354666278E-6</v>
      </c>
      <c r="Q641" s="8">
        <f t="shared" si="176"/>
        <v>0.20943561924258053</v>
      </c>
      <c r="R641" s="8">
        <f t="shared" si="177"/>
        <v>1</v>
      </c>
      <c r="S641" s="8">
        <f t="shared" si="178"/>
        <v>1.0828971028190322</v>
      </c>
      <c r="T641" s="8">
        <f t="shared" si="179"/>
        <v>1.0855781395004838</v>
      </c>
      <c r="W641" s="7" t="s">
        <v>1944</v>
      </c>
      <c r="X641" s="7" t="s">
        <v>1255</v>
      </c>
      <c r="Y641" s="8">
        <v>0</v>
      </c>
      <c r="Z641" s="8">
        <v>0</v>
      </c>
      <c r="AA641" s="8">
        <v>0</v>
      </c>
      <c r="AB641" s="8">
        <v>0</v>
      </c>
      <c r="AC641" s="8">
        <v>0</v>
      </c>
      <c r="AD641" s="8">
        <v>0</v>
      </c>
      <c r="AE641" s="8">
        <v>0</v>
      </c>
      <c r="AF641" s="8">
        <v>0</v>
      </c>
      <c r="AG641" s="8">
        <v>0</v>
      </c>
      <c r="AH641" s="8">
        <v>0</v>
      </c>
      <c r="AI641" s="8">
        <v>0</v>
      </c>
      <c r="AJ641" s="8">
        <v>0</v>
      </c>
      <c r="AK641" s="8">
        <v>0</v>
      </c>
      <c r="AL641" s="8">
        <v>0</v>
      </c>
      <c r="AM641" s="8">
        <v>0</v>
      </c>
      <c r="AN641" s="8">
        <v>1</v>
      </c>
      <c r="AO641" s="8">
        <v>0</v>
      </c>
      <c r="AP641" s="8">
        <v>0</v>
      </c>
      <c r="AS641" s="7">
        <v>519290</v>
      </c>
      <c r="AT641" s="7" t="s">
        <v>1255</v>
      </c>
      <c r="AU641" s="8">
        <v>9.5905482259661307E-2</v>
      </c>
      <c r="AV641" s="8">
        <v>2.3281009827498225E-2</v>
      </c>
      <c r="AW641" s="8">
        <v>0.19214715041216124</v>
      </c>
      <c r="AX641" s="8">
        <v>0.13872994228905638</v>
      </c>
      <c r="AY641" s="8">
        <v>3.444786906002386E-2</v>
      </c>
      <c r="AZ641" s="8">
        <v>0.15165477534122418</v>
      </c>
      <c r="BA641" s="8">
        <v>0.13415110912927095</v>
      </c>
      <c r="BB641" s="8">
        <v>3.05526852222163E-2</v>
      </c>
      <c r="BC641" s="8">
        <v>0.16280982902027424</v>
      </c>
      <c r="BD641" s="8">
        <v>8.9452017777645179E-2</v>
      </c>
      <c r="BE641" s="8">
        <v>2.1418897797093869E-2</v>
      </c>
      <c r="BF641" s="8">
        <v>0.21053360505330646</v>
      </c>
      <c r="BG641" s="8">
        <v>0.46755974473258066</v>
      </c>
      <c r="BH641" s="8">
        <v>4.8704020354666278E-6</v>
      </c>
      <c r="BI641" s="8">
        <v>0.20943561924258053</v>
      </c>
      <c r="BJ641" s="8">
        <v>1.3113336424991933</v>
      </c>
      <c r="BK641" s="8">
        <v>1.0828971028190322</v>
      </c>
      <c r="BL641" s="8">
        <v>1.0855781395004838</v>
      </c>
    </row>
    <row r="642" spans="1:64" s="11" customFormat="1" x14ac:dyDescent="0.3">
      <c r="A642" s="9">
        <v>521110</v>
      </c>
      <c r="B642" s="7" t="s">
        <v>679</v>
      </c>
      <c r="C642" s="8">
        <f t="shared" si="162"/>
        <v>9.6187854107032244E-3</v>
      </c>
      <c r="D642" s="8">
        <f t="shared" si="163"/>
        <v>2.9383397717370969E-3</v>
      </c>
      <c r="E642" s="8">
        <f t="shared" si="164"/>
        <v>5.7681535261500001E-2</v>
      </c>
      <c r="F642" s="8">
        <f t="shared" si="165"/>
        <v>2.3664367831251608E-2</v>
      </c>
      <c r="G642" s="8">
        <f t="shared" si="166"/>
        <v>6.9202578862758071E-3</v>
      </c>
      <c r="H642" s="8">
        <f t="shared" si="167"/>
        <v>8.7491058513161302E-2</v>
      </c>
      <c r="I642" s="8">
        <f t="shared" si="168"/>
        <v>1.4065342795327418E-2</v>
      </c>
      <c r="J642" s="8">
        <f t="shared" si="169"/>
        <v>3.9322766828161293E-3</v>
      </c>
      <c r="K642" s="8">
        <f t="shared" si="170"/>
        <v>5.0537523672451616E-2</v>
      </c>
      <c r="L642" s="8">
        <f t="shared" si="171"/>
        <v>6.5518330097209697E-3</v>
      </c>
      <c r="M642" s="8">
        <f t="shared" si="172"/>
        <v>1.9309043988940324E-3</v>
      </c>
      <c r="N642" s="8">
        <f t="shared" si="173"/>
        <v>4.4074021150741938E-2</v>
      </c>
      <c r="O642" s="8">
        <f t="shared" si="174"/>
        <v>0.11308185300154837</v>
      </c>
      <c r="P642" s="8">
        <f t="shared" si="175"/>
        <v>3.5685917142161286E-7</v>
      </c>
      <c r="Q642" s="8">
        <f t="shared" si="176"/>
        <v>3.5459967192387101E-2</v>
      </c>
      <c r="R642" s="8">
        <f t="shared" si="177"/>
        <v>1</v>
      </c>
      <c r="S642" s="8">
        <f t="shared" si="178"/>
        <v>0.24710794229499999</v>
      </c>
      <c r="T642" s="8">
        <f t="shared" si="179"/>
        <v>0.19756740121516128</v>
      </c>
      <c r="W642" s="9" t="s">
        <v>1945</v>
      </c>
      <c r="X642" s="9" t="s">
        <v>679</v>
      </c>
      <c r="Y642" s="10">
        <v>0</v>
      </c>
      <c r="Z642" s="10">
        <v>0</v>
      </c>
      <c r="AA642" s="10">
        <v>0</v>
      </c>
      <c r="AB642" s="10">
        <v>0</v>
      </c>
      <c r="AC642" s="10">
        <v>0</v>
      </c>
      <c r="AD642" s="10">
        <v>0</v>
      </c>
      <c r="AE642" s="10">
        <v>0</v>
      </c>
      <c r="AF642" s="10">
        <v>0</v>
      </c>
      <c r="AG642" s="10">
        <v>0</v>
      </c>
      <c r="AH642" s="10">
        <v>0</v>
      </c>
      <c r="AI642" s="10">
        <v>0</v>
      </c>
      <c r="AJ642" s="10">
        <v>0</v>
      </c>
      <c r="AK642" s="10">
        <v>0</v>
      </c>
      <c r="AL642" s="10">
        <v>0</v>
      </c>
      <c r="AM642" s="10">
        <v>0</v>
      </c>
      <c r="AN642" s="10">
        <v>1</v>
      </c>
      <c r="AO642" s="10">
        <v>0</v>
      </c>
      <c r="AP642" s="10">
        <v>0</v>
      </c>
      <c r="AS642" s="9">
        <v>521110</v>
      </c>
      <c r="AT642" s="9" t="s">
        <v>679</v>
      </c>
      <c r="AU642" s="10">
        <v>9.6187854107032244E-3</v>
      </c>
      <c r="AV642" s="10">
        <v>2.9383397717370969E-3</v>
      </c>
      <c r="AW642" s="10">
        <v>5.7681535261500001E-2</v>
      </c>
      <c r="AX642" s="10">
        <v>2.3664367831251608E-2</v>
      </c>
      <c r="AY642" s="10">
        <v>6.9202578862758071E-3</v>
      </c>
      <c r="AZ642" s="10">
        <v>8.7491058513161302E-2</v>
      </c>
      <c r="BA642" s="10">
        <v>1.4065342795327418E-2</v>
      </c>
      <c r="BB642" s="10">
        <v>3.9322766828161293E-3</v>
      </c>
      <c r="BC642" s="10">
        <v>5.0537523672451616E-2</v>
      </c>
      <c r="BD642" s="10">
        <v>6.5518330097209697E-3</v>
      </c>
      <c r="BE642" s="10">
        <v>1.9309043988940324E-3</v>
      </c>
      <c r="BF642" s="10">
        <v>4.4074021150741938E-2</v>
      </c>
      <c r="BG642" s="10">
        <v>0.11308185300154837</v>
      </c>
      <c r="BH642" s="10">
        <v>3.5685917142161286E-7</v>
      </c>
      <c r="BI642" s="10">
        <v>3.5459967192387101E-2</v>
      </c>
      <c r="BJ642" s="10">
        <v>1.0702386604440324</v>
      </c>
      <c r="BK642" s="10">
        <v>0.24710794229499999</v>
      </c>
      <c r="BL642" s="10">
        <v>0.19756740121516128</v>
      </c>
    </row>
    <row r="643" spans="1:64" x14ac:dyDescent="0.3">
      <c r="A643" s="7">
        <v>522110</v>
      </c>
      <c r="B643" s="7" t="s">
        <v>680</v>
      </c>
      <c r="C643" s="8">
        <f t="shared" ref="C643:C706" si="180">IF(Y643=0,VLOOKUP(A643,$AS$2:$BL$948,3,FALSE),Y643)</f>
        <v>2.7131228886399999E-2</v>
      </c>
      <c r="D643" s="8">
        <f t="shared" ref="D643:D706" si="181">IF(Z643=0,VLOOKUP(A643,$AS$2:$BL$948,4,FALSE),Z643)</f>
        <v>3.0454262702699999E-3</v>
      </c>
      <c r="E643" s="8">
        <f t="shared" ref="E643:E706" si="182">IF(AA643=0,VLOOKUP(A643,$AS$2:$BL$948,5,FALSE),AA643)</f>
        <v>0.18887113121599999</v>
      </c>
      <c r="F643" s="8">
        <f t="shared" ref="F643:F706" si="183">IF(AB643=0,VLOOKUP($A643,$AS$2:$BL$948,6,FALSE),AB643)</f>
        <v>6.7555431414900002E-2</v>
      </c>
      <c r="G643" s="8">
        <f t="shared" ref="G643:G706" si="184">IF(AC643=0,VLOOKUP($A643,$AS$2:$BL$948,7,FALSE),AC643)</f>
        <v>6.6621946567600003E-3</v>
      </c>
      <c r="H643" s="8">
        <f t="shared" ref="H643:H706" si="185">IF(AD643=0,VLOOKUP($A643,$AS$2:$BL$948,8,FALSE),AD643)</f>
        <v>0.118422932556</v>
      </c>
      <c r="I643" s="8">
        <f t="shared" ref="I643:I706" si="186">IF(AE643=0,VLOOKUP($A643,$AS$2:$BL$948,9,FALSE),AE643)</f>
        <v>3.5485976591400001E-2</v>
      </c>
      <c r="J643" s="8">
        <f t="shared" ref="J643:J706" si="187">IF(AF643=0,VLOOKUP($A643,$AS$2:$BL$948,10,FALSE),AF643)</f>
        <v>3.6170501916199999E-3</v>
      </c>
      <c r="K643" s="8">
        <f t="shared" ref="K643:K706" si="188">IF(AG643=0,VLOOKUP($A643,$AS$2:$BL$948,11,FALSE),AG643)</f>
        <v>6.9465298742200005E-2</v>
      </c>
      <c r="L643" s="8">
        <f t="shared" ref="L643:L706" si="189">IF(AH643=0,VLOOKUP($A643,$AS$2:$BL$948,12,FALSE),AH643)</f>
        <v>1.7894557469799999E-2</v>
      </c>
      <c r="M643" s="8">
        <f t="shared" ref="M643:M706" si="190">IF(AI643=0,VLOOKUP($A643,$AS$2:$BL$948,13,FALSE),AI643)</f>
        <v>1.9072976589E-3</v>
      </c>
      <c r="N643" s="8">
        <f t="shared" ref="N643:N706" si="191">IF(AJ643=0,VLOOKUP($A643,$AS$2:$BL$948,14,FALSE),AJ643)</f>
        <v>0.16761651702300001</v>
      </c>
      <c r="O643" s="8">
        <f t="shared" ref="O643:O706" si="192">IF(AK643=0,VLOOKUP($A643,$AS$2:$BL$948,15,FALSE),AK643)</f>
        <v>0.87610768534000005</v>
      </c>
      <c r="P643" s="8">
        <f t="shared" ref="P643:P706" si="193">IF(AL643=0,VLOOKUP($A643,$AS$2:$BL$948,16,FALSE),AL643)</f>
        <v>3.7893429581599999E-6</v>
      </c>
      <c r="Q643" s="8">
        <f t="shared" ref="Q643:Q706" si="194">IF(AM643=0,VLOOKUP($A643,$AS$2:$BL$948,17,FALSE),AM643)</f>
        <v>0.27119301375600002</v>
      </c>
      <c r="R643" s="8">
        <f t="shared" ref="R643:R706" si="195">IF(AN643=0,VLOOKUP($A643,$AS$2:$BL$948,18,FALSE),AN643)</f>
        <v>1.21904778637</v>
      </c>
      <c r="S643" s="8">
        <f t="shared" ref="S643:S706" si="196">IF(AO643=0,VLOOKUP($A643,$AS$2:$BL$948,19,FALSE),AO643)</f>
        <v>1.19264055863</v>
      </c>
      <c r="T643" s="8">
        <f t="shared" ref="T643:T706" si="197">IF(AP643=0,VLOOKUP($A643,$AS$2:$BL$948,20,FALSE),AP643)</f>
        <v>1.1085683255300001</v>
      </c>
      <c r="W643" s="7" t="s">
        <v>1946</v>
      </c>
      <c r="X643" s="7" t="s">
        <v>680</v>
      </c>
      <c r="Y643" s="8">
        <v>2.7131228886399999E-2</v>
      </c>
      <c r="Z643" s="8">
        <v>3.0454262702699999E-3</v>
      </c>
      <c r="AA643" s="8">
        <v>0.18887113121599999</v>
      </c>
      <c r="AB643" s="8">
        <v>6.7555431414900002E-2</v>
      </c>
      <c r="AC643" s="8">
        <v>6.6621946567600003E-3</v>
      </c>
      <c r="AD643" s="8">
        <v>0.118422932556</v>
      </c>
      <c r="AE643" s="8">
        <v>3.5485976591400001E-2</v>
      </c>
      <c r="AF643" s="8">
        <v>3.6170501916199999E-3</v>
      </c>
      <c r="AG643" s="8">
        <v>6.9465298742200005E-2</v>
      </c>
      <c r="AH643" s="8">
        <v>1.7894557469799999E-2</v>
      </c>
      <c r="AI643" s="8">
        <v>1.9072976589E-3</v>
      </c>
      <c r="AJ643" s="8">
        <v>0.16761651702300001</v>
      </c>
      <c r="AK643" s="8">
        <v>0.87610768534000005</v>
      </c>
      <c r="AL643" s="8">
        <v>3.7893429581599999E-6</v>
      </c>
      <c r="AM643" s="8">
        <v>0.27119301375600002</v>
      </c>
      <c r="AN643" s="8">
        <v>1.21904778637</v>
      </c>
      <c r="AO643" s="8">
        <v>1.19264055863</v>
      </c>
      <c r="AP643" s="8">
        <v>1.1085683255300001</v>
      </c>
      <c r="AS643" s="7">
        <v>522110</v>
      </c>
      <c r="AT643" s="7" t="s">
        <v>680</v>
      </c>
      <c r="AU643" s="8">
        <v>5.0486189294296782E-2</v>
      </c>
      <c r="AV643" s="8">
        <v>1.110565466398887E-2</v>
      </c>
      <c r="AW643" s="8">
        <v>0.32732602423406465</v>
      </c>
      <c r="AX643" s="8">
        <v>0.11608674954775483</v>
      </c>
      <c r="AY643" s="8">
        <v>2.4919444288224037E-2</v>
      </c>
      <c r="AZ643" s="8">
        <v>0.3597502639278386</v>
      </c>
      <c r="BA643" s="8">
        <v>7.2665634905888746E-2</v>
      </c>
      <c r="BB643" s="8">
        <v>1.4676978258175641E-2</v>
      </c>
      <c r="BC643" s="8">
        <v>0.2429706879176064</v>
      </c>
      <c r="BD643" s="8">
        <v>3.3336705967941936E-2</v>
      </c>
      <c r="BE643" s="8">
        <v>7.1467829567875823E-3</v>
      </c>
      <c r="BF643" s="8">
        <v>0.26073159533640328</v>
      </c>
      <c r="BG643" s="8">
        <v>0.87610768534000072</v>
      </c>
      <c r="BH643" s="8">
        <v>3.6411371908834526E-6</v>
      </c>
      <c r="BI643" s="8">
        <v>0.27119301375599975</v>
      </c>
      <c r="BJ643" s="8">
        <v>1.3889178681922578</v>
      </c>
      <c r="BK643" s="8">
        <v>1.5007564577641943</v>
      </c>
      <c r="BL643" s="8">
        <v>1.3303133010819359</v>
      </c>
    </row>
    <row r="644" spans="1:64" x14ac:dyDescent="0.3">
      <c r="A644" s="7">
        <v>522130</v>
      </c>
      <c r="B644" s="7" t="s">
        <v>681</v>
      </c>
      <c r="C644" s="8">
        <f t="shared" si="180"/>
        <v>2.7288004759599999E-2</v>
      </c>
      <c r="D644" s="8">
        <f t="shared" si="181"/>
        <v>3.0632347486899999E-3</v>
      </c>
      <c r="E644" s="8">
        <f t="shared" si="182"/>
        <v>0.189873285112</v>
      </c>
      <c r="F644" s="8">
        <f t="shared" si="183"/>
        <v>5.2907767190400003E-2</v>
      </c>
      <c r="G644" s="8">
        <f t="shared" si="184"/>
        <v>5.2167270292199997E-3</v>
      </c>
      <c r="H644" s="8">
        <f t="shared" si="185"/>
        <v>9.2040305564500005E-2</v>
      </c>
      <c r="I644" s="8">
        <f t="shared" si="186"/>
        <v>3.6412428915499999E-2</v>
      </c>
      <c r="J644" s="8">
        <f t="shared" si="187"/>
        <v>3.7129019339400002E-3</v>
      </c>
      <c r="K644" s="8">
        <f t="shared" si="188"/>
        <v>7.0840492340999997E-2</v>
      </c>
      <c r="L644" s="8">
        <f t="shared" si="189"/>
        <v>1.8030737372300001E-2</v>
      </c>
      <c r="M644" s="8">
        <f t="shared" si="190"/>
        <v>1.91927377046E-3</v>
      </c>
      <c r="N644" s="8">
        <f t="shared" si="191"/>
        <v>0.16871724484600001</v>
      </c>
      <c r="O644" s="8">
        <f t="shared" si="192"/>
        <v>0.875551049704</v>
      </c>
      <c r="P644" s="8">
        <f t="shared" si="193"/>
        <v>4.8634826170699997E-6</v>
      </c>
      <c r="Q644" s="8">
        <f t="shared" si="194"/>
        <v>0.26568896213900001</v>
      </c>
      <c r="R644" s="8">
        <f t="shared" si="195"/>
        <v>1.2202245246200001</v>
      </c>
      <c r="S644" s="8">
        <f t="shared" si="196"/>
        <v>1.15016479978</v>
      </c>
      <c r="T644" s="8">
        <f t="shared" si="197"/>
        <v>1.1109658231899999</v>
      </c>
      <c r="W644" s="7" t="s">
        <v>1947</v>
      </c>
      <c r="X644" s="7" t="s">
        <v>681</v>
      </c>
      <c r="Y644" s="8">
        <v>2.7288004759599999E-2</v>
      </c>
      <c r="Z644" s="8">
        <v>3.0632347486899999E-3</v>
      </c>
      <c r="AA644" s="8">
        <v>0.189873285112</v>
      </c>
      <c r="AB644" s="8">
        <v>5.2907767190400003E-2</v>
      </c>
      <c r="AC644" s="8">
        <v>5.2167270292199997E-3</v>
      </c>
      <c r="AD644" s="8">
        <v>9.2040305564500005E-2</v>
      </c>
      <c r="AE644" s="8">
        <v>3.6412428915499999E-2</v>
      </c>
      <c r="AF644" s="8">
        <v>3.7129019339400002E-3</v>
      </c>
      <c r="AG644" s="8">
        <v>7.0840492340999997E-2</v>
      </c>
      <c r="AH644" s="8">
        <v>1.8030737372300001E-2</v>
      </c>
      <c r="AI644" s="8">
        <v>1.91927377046E-3</v>
      </c>
      <c r="AJ644" s="8">
        <v>0.16871724484600001</v>
      </c>
      <c r="AK644" s="8">
        <v>0.875551049704</v>
      </c>
      <c r="AL644" s="8">
        <v>4.8634826170699997E-6</v>
      </c>
      <c r="AM644" s="8">
        <v>0.26568896213900001</v>
      </c>
      <c r="AN644" s="8">
        <v>1.2202245246200001</v>
      </c>
      <c r="AO644" s="8">
        <v>1.15016479978</v>
      </c>
      <c r="AP644" s="8">
        <v>1.1109658231899999</v>
      </c>
      <c r="AS644" s="7">
        <v>522130</v>
      </c>
      <c r="AT644" s="7" t="s">
        <v>681</v>
      </c>
      <c r="AU644" s="8">
        <v>5.0252391698151606E-2</v>
      </c>
      <c r="AV644" s="8">
        <v>1.1076856118340321E-2</v>
      </c>
      <c r="AW644" s="8">
        <v>0.32392132394266132</v>
      </c>
      <c r="AX644" s="8">
        <v>9.0134318758951601E-2</v>
      </c>
      <c r="AY644" s="8">
        <v>1.8659253806487423E-2</v>
      </c>
      <c r="AZ644" s="8">
        <v>0.27928351542058555</v>
      </c>
      <c r="BA644" s="8">
        <v>7.3859350307941954E-2</v>
      </c>
      <c r="BB644" s="8">
        <v>1.4949596684130002E-2</v>
      </c>
      <c r="BC644" s="8">
        <v>0.24621183493982254</v>
      </c>
      <c r="BD644" s="8">
        <v>3.3263235282614517E-2</v>
      </c>
      <c r="BE644" s="8">
        <v>7.1356005137722589E-3</v>
      </c>
      <c r="BF644" s="8">
        <v>0.25804266256372588</v>
      </c>
      <c r="BG644" s="8">
        <v>0.86142925857974251</v>
      </c>
      <c r="BH644" s="8">
        <v>4.4429019724266126E-6</v>
      </c>
      <c r="BI644" s="8">
        <v>0.26140365629804863</v>
      </c>
      <c r="BJ644" s="8">
        <v>1.3852505717590327</v>
      </c>
      <c r="BK644" s="8">
        <v>1.3719480557277415</v>
      </c>
      <c r="BL644" s="8">
        <v>1.3188917496738708</v>
      </c>
    </row>
    <row r="645" spans="1:64" x14ac:dyDescent="0.3">
      <c r="A645" s="7">
        <v>522180</v>
      </c>
      <c r="B645" s="7" t="s">
        <v>1256</v>
      </c>
      <c r="C645" s="8">
        <f t="shared" si="180"/>
        <v>3.7973849549845166E-2</v>
      </c>
      <c r="D645" s="8">
        <f t="shared" si="181"/>
        <v>8.947322553124519E-3</v>
      </c>
      <c r="E645" s="8">
        <f t="shared" si="182"/>
        <v>0.26352441634861279</v>
      </c>
      <c r="F645" s="8">
        <f t="shared" si="183"/>
        <v>7.9477909288050833E-2</v>
      </c>
      <c r="G645" s="8">
        <f t="shared" si="184"/>
        <v>1.7847084958614839E-2</v>
      </c>
      <c r="H645" s="8">
        <f t="shared" si="185"/>
        <v>0.27668150271769787</v>
      </c>
      <c r="I645" s="8">
        <f t="shared" si="186"/>
        <v>5.5666050710446786E-2</v>
      </c>
      <c r="J645" s="8">
        <f t="shared" si="187"/>
        <v>1.2018480119472583E-2</v>
      </c>
      <c r="K645" s="8">
        <f t="shared" si="188"/>
        <v>0.20302159239035808</v>
      </c>
      <c r="L645" s="8">
        <f t="shared" si="189"/>
        <v>2.4760668188138709E-2</v>
      </c>
      <c r="M645" s="8">
        <f t="shared" si="190"/>
        <v>5.7164826319659676E-3</v>
      </c>
      <c r="N645" s="8">
        <f t="shared" si="191"/>
        <v>0.20693566786967743</v>
      </c>
      <c r="O645" s="8">
        <f t="shared" si="192"/>
        <v>0.67086451301190375</v>
      </c>
      <c r="P645" s="8">
        <f t="shared" si="193"/>
        <v>4.8499301702074196E-6</v>
      </c>
      <c r="Q645" s="8">
        <f t="shared" si="194"/>
        <v>0.20331692901080645</v>
      </c>
      <c r="R645" s="8">
        <f t="shared" si="195"/>
        <v>1</v>
      </c>
      <c r="S645" s="8">
        <f t="shared" si="196"/>
        <v>1.1320710130929033</v>
      </c>
      <c r="T645" s="8">
        <f t="shared" si="197"/>
        <v>1.028770639349516</v>
      </c>
      <c r="W645" s="7" t="s">
        <v>1948</v>
      </c>
      <c r="X645" s="7" t="s">
        <v>1256</v>
      </c>
      <c r="Y645" s="8">
        <v>0</v>
      </c>
      <c r="Z645" s="8">
        <v>0</v>
      </c>
      <c r="AA645" s="8">
        <v>0</v>
      </c>
      <c r="AB645" s="8">
        <v>0</v>
      </c>
      <c r="AC645" s="8">
        <v>0</v>
      </c>
      <c r="AD645" s="8">
        <v>0</v>
      </c>
      <c r="AE645" s="8">
        <v>0</v>
      </c>
      <c r="AF645" s="8">
        <v>0</v>
      </c>
      <c r="AG645" s="8">
        <v>0</v>
      </c>
      <c r="AH645" s="8">
        <v>0</v>
      </c>
      <c r="AI645" s="8">
        <v>0</v>
      </c>
      <c r="AJ645" s="8">
        <v>0</v>
      </c>
      <c r="AK645" s="8">
        <v>0</v>
      </c>
      <c r="AL645" s="8">
        <v>0</v>
      </c>
      <c r="AM645" s="8">
        <v>0</v>
      </c>
      <c r="AN645" s="8">
        <v>1</v>
      </c>
      <c r="AO645" s="8">
        <v>0</v>
      </c>
      <c r="AP645" s="8">
        <v>0</v>
      </c>
      <c r="AS645" s="7">
        <v>522180</v>
      </c>
      <c r="AT645" s="7" t="s">
        <v>1256</v>
      </c>
      <c r="AU645" s="8">
        <v>3.7973849549845166E-2</v>
      </c>
      <c r="AV645" s="8">
        <v>8.947322553124519E-3</v>
      </c>
      <c r="AW645" s="8">
        <v>0.26352441634861279</v>
      </c>
      <c r="AX645" s="8">
        <v>7.9477909288050833E-2</v>
      </c>
      <c r="AY645" s="8">
        <v>1.7847084958614839E-2</v>
      </c>
      <c r="AZ645" s="8">
        <v>0.27668150271769787</v>
      </c>
      <c r="BA645" s="8">
        <v>5.5666050710446786E-2</v>
      </c>
      <c r="BB645" s="8">
        <v>1.2018480119472583E-2</v>
      </c>
      <c r="BC645" s="8">
        <v>0.20302159239035808</v>
      </c>
      <c r="BD645" s="8">
        <v>2.4760668188138709E-2</v>
      </c>
      <c r="BE645" s="8">
        <v>5.7164826319659676E-3</v>
      </c>
      <c r="BF645" s="8">
        <v>0.20693566786967743</v>
      </c>
      <c r="BG645" s="8">
        <v>0.67086451301190375</v>
      </c>
      <c r="BH645" s="8">
        <v>4.8499301702074196E-6</v>
      </c>
      <c r="BI645" s="8">
        <v>0.20331692901080645</v>
      </c>
      <c r="BJ645" s="8">
        <v>1.3104455884517743</v>
      </c>
      <c r="BK645" s="8">
        <v>1.1320710130929033</v>
      </c>
      <c r="BL645" s="8">
        <v>1.028770639349516</v>
      </c>
    </row>
    <row r="646" spans="1:64" x14ac:dyDescent="0.3">
      <c r="A646" s="7">
        <v>522210</v>
      </c>
      <c r="B646" s="7" t="s">
        <v>682</v>
      </c>
      <c r="C646" s="8">
        <f t="shared" si="180"/>
        <v>4.4399443997179038E-2</v>
      </c>
      <c r="D646" s="8">
        <f t="shared" si="181"/>
        <v>1.2837620176870644E-2</v>
      </c>
      <c r="E646" s="8">
        <f t="shared" si="182"/>
        <v>0.17256424917654836</v>
      </c>
      <c r="F646" s="8">
        <f t="shared" si="183"/>
        <v>6.0204916051858869E-2</v>
      </c>
      <c r="G646" s="8">
        <f t="shared" si="184"/>
        <v>1.6435380644209199E-2</v>
      </c>
      <c r="H646" s="8">
        <f t="shared" si="185"/>
        <v>0.14090282532138224</v>
      </c>
      <c r="I646" s="8">
        <f t="shared" si="186"/>
        <v>5.176697739125323E-2</v>
      </c>
      <c r="J646" s="8">
        <f t="shared" si="187"/>
        <v>1.3766195044389353E-2</v>
      </c>
      <c r="K646" s="8">
        <f t="shared" si="188"/>
        <v>0.12440334847337098</v>
      </c>
      <c r="L646" s="8">
        <f t="shared" si="189"/>
        <v>3.1813596989511292E-2</v>
      </c>
      <c r="M646" s="8">
        <f t="shared" si="190"/>
        <v>8.7059025953995159E-3</v>
      </c>
      <c r="N646" s="8">
        <f t="shared" si="191"/>
        <v>0.14152603160516128</v>
      </c>
      <c r="O646" s="8">
        <f t="shared" si="192"/>
        <v>0.39312179100629036</v>
      </c>
      <c r="P646" s="8">
        <f t="shared" si="193"/>
        <v>3.8650848620472585E-6</v>
      </c>
      <c r="Q646" s="8">
        <f t="shared" si="194"/>
        <v>0.16173134363419356</v>
      </c>
      <c r="R646" s="8">
        <f t="shared" si="195"/>
        <v>1</v>
      </c>
      <c r="S646" s="8">
        <f t="shared" si="196"/>
        <v>0.7014140897591935</v>
      </c>
      <c r="T646" s="8">
        <f t="shared" si="197"/>
        <v>0.67380748865129059</v>
      </c>
      <c r="W646" s="7" t="s">
        <v>1949</v>
      </c>
      <c r="X646" s="7" t="s">
        <v>682</v>
      </c>
      <c r="Y646" s="8">
        <v>0</v>
      </c>
      <c r="Z646" s="8">
        <v>0</v>
      </c>
      <c r="AA646" s="8">
        <v>0</v>
      </c>
      <c r="AB646" s="8">
        <v>0</v>
      </c>
      <c r="AC646" s="8">
        <v>0</v>
      </c>
      <c r="AD646" s="8">
        <v>0</v>
      </c>
      <c r="AE646" s="8">
        <v>0</v>
      </c>
      <c r="AF646" s="8">
        <v>0</v>
      </c>
      <c r="AG646" s="8">
        <v>0</v>
      </c>
      <c r="AH646" s="8">
        <v>0</v>
      </c>
      <c r="AI646" s="8">
        <v>0</v>
      </c>
      <c r="AJ646" s="8">
        <v>0</v>
      </c>
      <c r="AK646" s="8">
        <v>0</v>
      </c>
      <c r="AL646" s="8">
        <v>0</v>
      </c>
      <c r="AM646" s="8">
        <v>0</v>
      </c>
      <c r="AN646" s="8">
        <v>1</v>
      </c>
      <c r="AO646" s="8">
        <v>0</v>
      </c>
      <c r="AP646" s="8">
        <v>0</v>
      </c>
      <c r="AS646" s="7">
        <v>522210</v>
      </c>
      <c r="AT646" s="7" t="s">
        <v>682</v>
      </c>
      <c r="AU646" s="8">
        <v>4.4399443997179038E-2</v>
      </c>
      <c r="AV646" s="8">
        <v>1.2837620176870644E-2</v>
      </c>
      <c r="AW646" s="8">
        <v>0.17256424917654836</v>
      </c>
      <c r="AX646" s="8">
        <v>6.0204916051858869E-2</v>
      </c>
      <c r="AY646" s="8">
        <v>1.6435380644209199E-2</v>
      </c>
      <c r="AZ646" s="8">
        <v>0.14090282532138224</v>
      </c>
      <c r="BA646" s="8">
        <v>5.176697739125323E-2</v>
      </c>
      <c r="BB646" s="8">
        <v>1.3766195044389353E-2</v>
      </c>
      <c r="BC646" s="8">
        <v>0.12440334847337098</v>
      </c>
      <c r="BD646" s="8">
        <v>3.1813596989511292E-2</v>
      </c>
      <c r="BE646" s="8">
        <v>8.7059025953995159E-3</v>
      </c>
      <c r="BF646" s="8">
        <v>0.14152603160516128</v>
      </c>
      <c r="BG646" s="8">
        <v>0.39312179100629036</v>
      </c>
      <c r="BH646" s="8">
        <v>3.8650848620472585E-6</v>
      </c>
      <c r="BI646" s="8">
        <v>0.16173134363419356</v>
      </c>
      <c r="BJ646" s="8">
        <v>1.2298013133504839</v>
      </c>
      <c r="BK646" s="8">
        <v>0.7014140897591935</v>
      </c>
      <c r="BL646" s="8">
        <v>0.67380748865129059</v>
      </c>
    </row>
    <row r="647" spans="1:64" x14ac:dyDescent="0.3">
      <c r="A647" s="7">
        <v>522220</v>
      </c>
      <c r="B647" s="7" t="s">
        <v>683</v>
      </c>
      <c r="C647" s="8">
        <f t="shared" si="180"/>
        <v>4.0947388831799998E-2</v>
      </c>
      <c r="D647" s="8">
        <f t="shared" si="181"/>
        <v>8.1103695933500003E-3</v>
      </c>
      <c r="E647" s="8">
        <f t="shared" si="182"/>
        <v>0.156004164251</v>
      </c>
      <c r="F647" s="8">
        <f t="shared" si="183"/>
        <v>9.2757361596899998E-2</v>
      </c>
      <c r="G647" s="8">
        <f t="shared" si="184"/>
        <v>1.2691151825499999E-2</v>
      </c>
      <c r="H647" s="8">
        <f t="shared" si="185"/>
        <v>0.106033876973</v>
      </c>
      <c r="I647" s="8">
        <f t="shared" si="186"/>
        <v>4.4257574914800001E-2</v>
      </c>
      <c r="J647" s="8">
        <f t="shared" si="187"/>
        <v>7.4165262127899997E-3</v>
      </c>
      <c r="K647" s="8">
        <f t="shared" si="188"/>
        <v>5.5926949562599998E-2</v>
      </c>
      <c r="L647" s="8">
        <f t="shared" si="189"/>
        <v>2.8910496724499999E-2</v>
      </c>
      <c r="M647" s="8">
        <f t="shared" si="190"/>
        <v>4.9351377415299998E-3</v>
      </c>
      <c r="N647" s="8">
        <f t="shared" si="191"/>
        <v>0.14806000836700001</v>
      </c>
      <c r="O647" s="8">
        <f t="shared" si="192"/>
        <v>0.80504205918899996</v>
      </c>
      <c r="P647" s="8">
        <f t="shared" si="193"/>
        <v>3.9870147385399996E-6</v>
      </c>
      <c r="Q647" s="8">
        <f t="shared" si="194"/>
        <v>0.31989980082300001</v>
      </c>
      <c r="R647" s="8">
        <f t="shared" si="195"/>
        <v>1.2050619226799999</v>
      </c>
      <c r="S647" s="8">
        <f t="shared" si="196"/>
        <v>1.2114823904000001</v>
      </c>
      <c r="T647" s="8">
        <f t="shared" si="197"/>
        <v>1.10760105069</v>
      </c>
      <c r="W647" s="7" t="s">
        <v>1950</v>
      </c>
      <c r="X647" s="7" t="s">
        <v>683</v>
      </c>
      <c r="Y647" s="8">
        <v>4.0947388831799998E-2</v>
      </c>
      <c r="Z647" s="8">
        <v>8.1103695933500003E-3</v>
      </c>
      <c r="AA647" s="8">
        <v>0.156004164251</v>
      </c>
      <c r="AB647" s="8">
        <v>9.2757361596899998E-2</v>
      </c>
      <c r="AC647" s="8">
        <v>1.2691151825499999E-2</v>
      </c>
      <c r="AD647" s="8">
        <v>0.106033876973</v>
      </c>
      <c r="AE647" s="8">
        <v>4.4257574914800001E-2</v>
      </c>
      <c r="AF647" s="8">
        <v>7.4165262127899997E-3</v>
      </c>
      <c r="AG647" s="8">
        <v>5.5926949562599998E-2</v>
      </c>
      <c r="AH647" s="8">
        <v>2.8910496724499999E-2</v>
      </c>
      <c r="AI647" s="8">
        <v>4.9351377415299998E-3</v>
      </c>
      <c r="AJ647" s="8">
        <v>0.14806000836700001</v>
      </c>
      <c r="AK647" s="8">
        <v>0.80504205918899996</v>
      </c>
      <c r="AL647" s="8">
        <v>3.9870147385399996E-6</v>
      </c>
      <c r="AM647" s="8">
        <v>0.31989980082300001</v>
      </c>
      <c r="AN647" s="8">
        <v>1.2050619226799999</v>
      </c>
      <c r="AO647" s="8">
        <v>1.2114823904000001</v>
      </c>
      <c r="AP647" s="8">
        <v>1.10760105069</v>
      </c>
      <c r="AS647" s="7">
        <v>522220</v>
      </c>
      <c r="AT647" s="7" t="s">
        <v>683</v>
      </c>
      <c r="AU647" s="8">
        <v>6.9509310054380616E-2</v>
      </c>
      <c r="AV647" s="8">
        <v>1.814735029960322E-2</v>
      </c>
      <c r="AW647" s="8">
        <v>0.26040024353309676</v>
      </c>
      <c r="AX647" s="8">
        <v>0.13193032627981049</v>
      </c>
      <c r="AY647" s="8">
        <v>3.1666048415156529E-2</v>
      </c>
      <c r="AZ647" s="8">
        <v>0.27904213791329746</v>
      </c>
      <c r="BA647" s="8">
        <v>8.3608800025035498E-2</v>
      </c>
      <c r="BB647" s="8">
        <v>1.9874273841700325E-2</v>
      </c>
      <c r="BC647" s="8">
        <v>0.18382732728173226</v>
      </c>
      <c r="BD647" s="8">
        <v>4.9968702391037116E-2</v>
      </c>
      <c r="BE647" s="8">
        <v>1.2263199729984676E-2</v>
      </c>
      <c r="BF647" s="8">
        <v>0.21897685067679021</v>
      </c>
      <c r="BG647" s="8">
        <v>0.68818111511317692</v>
      </c>
      <c r="BH647" s="8">
        <v>1.1126088690869195E-5</v>
      </c>
      <c r="BI647" s="8">
        <v>0.2734627329615969</v>
      </c>
      <c r="BJ647" s="8">
        <v>1.3480569038872585</v>
      </c>
      <c r="BK647" s="8">
        <v>1.2974772222864517</v>
      </c>
      <c r="BL647" s="8">
        <v>1.1421491108256445</v>
      </c>
    </row>
    <row r="648" spans="1:64" x14ac:dyDescent="0.3">
      <c r="A648" s="7">
        <v>522291</v>
      </c>
      <c r="B648" s="7" t="s">
        <v>684</v>
      </c>
      <c r="C648" s="8">
        <f t="shared" si="180"/>
        <v>7.1074997474427415E-2</v>
      </c>
      <c r="D648" s="8">
        <f t="shared" si="181"/>
        <v>1.8581073399375488E-2</v>
      </c>
      <c r="E648" s="8">
        <f t="shared" si="182"/>
        <v>0.26303877104891932</v>
      </c>
      <c r="F648" s="8">
        <f t="shared" si="183"/>
        <v>0.12706850259147159</v>
      </c>
      <c r="G648" s="8">
        <f t="shared" si="184"/>
        <v>3.0059962793515655E-2</v>
      </c>
      <c r="H648" s="8">
        <f t="shared" si="185"/>
        <v>0.26496501283535717</v>
      </c>
      <c r="I648" s="8">
        <f t="shared" si="186"/>
        <v>8.4633635109620978E-2</v>
      </c>
      <c r="J648" s="8">
        <f t="shared" si="187"/>
        <v>2.0142825495997257E-2</v>
      </c>
      <c r="K648" s="8">
        <f t="shared" si="188"/>
        <v>0.18666078758197743</v>
      </c>
      <c r="L648" s="8">
        <f t="shared" si="189"/>
        <v>5.1308728402358068E-2</v>
      </c>
      <c r="M648" s="8">
        <f t="shared" si="190"/>
        <v>1.2590976556669513E-2</v>
      </c>
      <c r="N648" s="8">
        <f t="shared" si="191"/>
        <v>0.22088949670877417</v>
      </c>
      <c r="O648" s="8">
        <f t="shared" si="192"/>
        <v>0.68639798349870973</v>
      </c>
      <c r="P648" s="8">
        <f t="shared" si="193"/>
        <v>7.480564034224837E-6</v>
      </c>
      <c r="Q648" s="8">
        <f t="shared" si="194"/>
        <v>0.27609355709058048</v>
      </c>
      <c r="R648" s="8">
        <f t="shared" si="195"/>
        <v>1</v>
      </c>
      <c r="S648" s="8">
        <f t="shared" si="196"/>
        <v>1.2769321878972582</v>
      </c>
      <c r="T648" s="8">
        <f t="shared" si="197"/>
        <v>1.1462759578653225</v>
      </c>
      <c r="W648" s="7" t="s">
        <v>1951</v>
      </c>
      <c r="X648" s="7" t="s">
        <v>684</v>
      </c>
      <c r="Y648" s="8">
        <v>0</v>
      </c>
      <c r="Z648" s="8">
        <v>0</v>
      </c>
      <c r="AA648" s="8">
        <v>0</v>
      </c>
      <c r="AB648" s="8">
        <v>0</v>
      </c>
      <c r="AC648" s="8">
        <v>0</v>
      </c>
      <c r="AD648" s="8">
        <v>0</v>
      </c>
      <c r="AE648" s="8">
        <v>0</v>
      </c>
      <c r="AF648" s="8">
        <v>0</v>
      </c>
      <c r="AG648" s="8">
        <v>0</v>
      </c>
      <c r="AH648" s="8">
        <v>0</v>
      </c>
      <c r="AI648" s="8">
        <v>0</v>
      </c>
      <c r="AJ648" s="8">
        <v>0</v>
      </c>
      <c r="AK648" s="8">
        <v>0</v>
      </c>
      <c r="AL648" s="8">
        <v>0</v>
      </c>
      <c r="AM648" s="8">
        <v>0</v>
      </c>
      <c r="AN648" s="8">
        <v>1</v>
      </c>
      <c r="AO648" s="8">
        <v>0</v>
      </c>
      <c r="AP648" s="8">
        <v>0</v>
      </c>
      <c r="AS648" s="7">
        <v>522291</v>
      </c>
      <c r="AT648" s="7" t="s">
        <v>684</v>
      </c>
      <c r="AU648" s="8">
        <v>7.1074997474427415E-2</v>
      </c>
      <c r="AV648" s="8">
        <v>1.8581073399375488E-2</v>
      </c>
      <c r="AW648" s="8">
        <v>0.26303877104891932</v>
      </c>
      <c r="AX648" s="8">
        <v>0.12706850259147159</v>
      </c>
      <c r="AY648" s="8">
        <v>3.0059962793515655E-2</v>
      </c>
      <c r="AZ648" s="8">
        <v>0.26496501283535717</v>
      </c>
      <c r="BA648" s="8">
        <v>8.4633635109620978E-2</v>
      </c>
      <c r="BB648" s="8">
        <v>2.0142825495997257E-2</v>
      </c>
      <c r="BC648" s="8">
        <v>0.18666078758197743</v>
      </c>
      <c r="BD648" s="8">
        <v>5.1308728402358068E-2</v>
      </c>
      <c r="BE648" s="8">
        <v>1.2590976556669513E-2</v>
      </c>
      <c r="BF648" s="8">
        <v>0.22088949670877417</v>
      </c>
      <c r="BG648" s="8">
        <v>0.68639798349870973</v>
      </c>
      <c r="BH648" s="8">
        <v>7.480564034224837E-6</v>
      </c>
      <c r="BI648" s="8">
        <v>0.27609355709058048</v>
      </c>
      <c r="BJ648" s="8">
        <v>1.3526948419222582</v>
      </c>
      <c r="BK648" s="8">
        <v>1.2769321878972582</v>
      </c>
      <c r="BL648" s="8">
        <v>1.1462759578653225</v>
      </c>
    </row>
    <row r="649" spans="1:64" x14ac:dyDescent="0.3">
      <c r="A649" s="7">
        <v>522292</v>
      </c>
      <c r="B649" s="7" t="s">
        <v>685</v>
      </c>
      <c r="C649" s="8">
        <f t="shared" si="180"/>
        <v>4.1884687278099998E-2</v>
      </c>
      <c r="D649" s="8">
        <f t="shared" si="181"/>
        <v>8.2332209276999996E-3</v>
      </c>
      <c r="E649" s="8">
        <f t="shared" si="182"/>
        <v>0.15499043568500001</v>
      </c>
      <c r="F649" s="8">
        <f t="shared" si="183"/>
        <v>8.8077864151700005E-2</v>
      </c>
      <c r="G649" s="8">
        <f t="shared" si="184"/>
        <v>1.19412968594E-2</v>
      </c>
      <c r="H649" s="8">
        <f t="shared" si="185"/>
        <v>9.7981813812200003E-2</v>
      </c>
      <c r="I649" s="8">
        <f t="shared" si="186"/>
        <v>4.5410683095200001E-2</v>
      </c>
      <c r="J649" s="8">
        <f t="shared" si="187"/>
        <v>7.5300975722799998E-3</v>
      </c>
      <c r="K649" s="8">
        <f t="shared" si="188"/>
        <v>5.5771098827000001E-2</v>
      </c>
      <c r="L649" s="8">
        <f t="shared" si="189"/>
        <v>2.9796337288100001E-2</v>
      </c>
      <c r="M649" s="8">
        <f t="shared" si="190"/>
        <v>5.04008875648E-3</v>
      </c>
      <c r="N649" s="8">
        <f t="shared" si="191"/>
        <v>0.14783987152399999</v>
      </c>
      <c r="O649" s="8">
        <f t="shared" si="192"/>
        <v>0.80062686123600002</v>
      </c>
      <c r="P649" s="8">
        <f t="shared" si="193"/>
        <v>4.30779408999E-6</v>
      </c>
      <c r="Q649" s="8">
        <f t="shared" si="194"/>
        <v>0.31997638420300001</v>
      </c>
      <c r="R649" s="8">
        <f t="shared" si="195"/>
        <v>1.2051083438900001</v>
      </c>
      <c r="S649" s="8">
        <f t="shared" si="196"/>
        <v>1.19800097482</v>
      </c>
      <c r="T649" s="8">
        <f t="shared" si="197"/>
        <v>1.1087118794899999</v>
      </c>
      <c r="W649" s="7" t="s">
        <v>1952</v>
      </c>
      <c r="X649" s="7" t="s">
        <v>685</v>
      </c>
      <c r="Y649" s="8">
        <v>4.1884687278099998E-2</v>
      </c>
      <c r="Z649" s="8">
        <v>8.2332209276999996E-3</v>
      </c>
      <c r="AA649" s="8">
        <v>0.15499043568500001</v>
      </c>
      <c r="AB649" s="8">
        <v>8.8077864151700005E-2</v>
      </c>
      <c r="AC649" s="8">
        <v>1.19412968594E-2</v>
      </c>
      <c r="AD649" s="8">
        <v>9.7981813812200003E-2</v>
      </c>
      <c r="AE649" s="8">
        <v>4.5410683095200001E-2</v>
      </c>
      <c r="AF649" s="8">
        <v>7.5300975722799998E-3</v>
      </c>
      <c r="AG649" s="8">
        <v>5.5771098827000001E-2</v>
      </c>
      <c r="AH649" s="8">
        <v>2.9796337288100001E-2</v>
      </c>
      <c r="AI649" s="8">
        <v>5.04008875648E-3</v>
      </c>
      <c r="AJ649" s="8">
        <v>0.14783987152399999</v>
      </c>
      <c r="AK649" s="8">
        <v>0.80062686123600002</v>
      </c>
      <c r="AL649" s="8">
        <v>4.30779408999E-6</v>
      </c>
      <c r="AM649" s="8">
        <v>0.31997638420300001</v>
      </c>
      <c r="AN649" s="8">
        <v>1.2051083438900001</v>
      </c>
      <c r="AO649" s="8">
        <v>1.19800097482</v>
      </c>
      <c r="AP649" s="8">
        <v>1.1087118794899999</v>
      </c>
      <c r="AS649" s="7">
        <v>522292</v>
      </c>
      <c r="AT649" s="7" t="s">
        <v>685</v>
      </c>
      <c r="AU649" s="8">
        <v>7.3819721974019384E-2</v>
      </c>
      <c r="AV649" s="8">
        <v>1.898649863350629E-2</v>
      </c>
      <c r="AW649" s="8">
        <v>0.2703415866377743</v>
      </c>
      <c r="AX649" s="8">
        <v>0.15771182330000266</v>
      </c>
      <c r="AY649" s="8">
        <v>3.7209007214171801E-2</v>
      </c>
      <c r="AZ649" s="8">
        <v>0.32694865612799129</v>
      </c>
      <c r="BA649" s="8">
        <v>8.8644719925259713E-2</v>
      </c>
      <c r="BB649" s="8">
        <v>2.0750110533159834E-2</v>
      </c>
      <c r="BC649" s="8">
        <v>0.19093507146060801</v>
      </c>
      <c r="BD649" s="8">
        <v>5.3420248901930645E-2</v>
      </c>
      <c r="BE649" s="8">
        <v>1.2893856437435968E-2</v>
      </c>
      <c r="BF649" s="8">
        <v>0.2285568969835807</v>
      </c>
      <c r="BG649" s="8">
        <v>0.72314684240670923</v>
      </c>
      <c r="BH649" s="8">
        <v>6.154631510645648E-6</v>
      </c>
      <c r="BI649" s="8">
        <v>0.28901092766722586</v>
      </c>
      <c r="BJ649" s="8">
        <v>1.3631478072453225</v>
      </c>
      <c r="BK649" s="8">
        <v>1.4250952930937102</v>
      </c>
      <c r="BL649" s="8">
        <v>1.2035557083704835</v>
      </c>
    </row>
    <row r="650" spans="1:64" x14ac:dyDescent="0.3">
      <c r="A650" s="7">
        <v>522299</v>
      </c>
      <c r="B650" s="7" t="s">
        <v>1257</v>
      </c>
      <c r="C650" s="8">
        <f t="shared" si="180"/>
        <v>4.1241910024200003E-2</v>
      </c>
      <c r="D650" s="8">
        <f t="shared" si="181"/>
        <v>8.1535678349199999E-3</v>
      </c>
      <c r="E650" s="8">
        <f t="shared" si="182"/>
        <v>0.15371133515099999</v>
      </c>
      <c r="F650" s="8">
        <f t="shared" si="183"/>
        <v>4.2938969206800001E-2</v>
      </c>
      <c r="G650" s="8">
        <f t="shared" si="184"/>
        <v>5.8642270971399997E-3</v>
      </c>
      <c r="H650" s="8">
        <f t="shared" si="185"/>
        <v>4.8376176024800002E-2</v>
      </c>
      <c r="I650" s="8">
        <f t="shared" si="186"/>
        <v>4.3534995517300001E-2</v>
      </c>
      <c r="J650" s="8">
        <f t="shared" si="187"/>
        <v>7.2790680467799997E-3</v>
      </c>
      <c r="K650" s="8">
        <f t="shared" si="188"/>
        <v>5.4118081840799998E-2</v>
      </c>
      <c r="L650" s="8">
        <f t="shared" si="189"/>
        <v>2.9191122798099999E-2</v>
      </c>
      <c r="M650" s="8">
        <f t="shared" si="190"/>
        <v>4.9708013656100001E-3</v>
      </c>
      <c r="N650" s="8">
        <f t="shared" si="191"/>
        <v>0.14603684254400001</v>
      </c>
      <c r="O650" s="8">
        <f t="shared" si="192"/>
        <v>0.80364358087099996</v>
      </c>
      <c r="P650" s="8">
        <f t="shared" si="193"/>
        <v>8.6778208658100006E-6</v>
      </c>
      <c r="Q650" s="8">
        <f t="shared" si="194"/>
        <v>0.32771490835299999</v>
      </c>
      <c r="R650" s="8">
        <f t="shared" si="195"/>
        <v>1.20310681301</v>
      </c>
      <c r="S650" s="8">
        <f t="shared" si="196"/>
        <v>1.0971793723300001</v>
      </c>
      <c r="T650" s="8">
        <f t="shared" si="197"/>
        <v>1.1049321454000001</v>
      </c>
      <c r="W650" s="7" t="s">
        <v>1953</v>
      </c>
      <c r="X650" s="7" t="s">
        <v>1257</v>
      </c>
      <c r="Y650" s="8">
        <v>4.1241910024200003E-2</v>
      </c>
      <c r="Z650" s="8">
        <v>8.1535678349199999E-3</v>
      </c>
      <c r="AA650" s="8">
        <v>0.15371133515099999</v>
      </c>
      <c r="AB650" s="8">
        <v>4.2938969206800001E-2</v>
      </c>
      <c r="AC650" s="8">
        <v>5.8642270971399997E-3</v>
      </c>
      <c r="AD650" s="8">
        <v>4.8376176024800002E-2</v>
      </c>
      <c r="AE650" s="8">
        <v>4.3534995517300001E-2</v>
      </c>
      <c r="AF650" s="8">
        <v>7.2790680467799997E-3</v>
      </c>
      <c r="AG650" s="8">
        <v>5.4118081840799998E-2</v>
      </c>
      <c r="AH650" s="8">
        <v>2.9191122798099999E-2</v>
      </c>
      <c r="AI650" s="8">
        <v>4.9708013656100001E-3</v>
      </c>
      <c r="AJ650" s="8">
        <v>0.14603684254400001</v>
      </c>
      <c r="AK650" s="8">
        <v>0.80364358087099996</v>
      </c>
      <c r="AL650" s="8">
        <v>8.6778208658100006E-6</v>
      </c>
      <c r="AM650" s="8">
        <v>0.32771490835299999</v>
      </c>
      <c r="AN650" s="8">
        <v>1.20310681301</v>
      </c>
      <c r="AO650" s="8">
        <v>1.0971793723300001</v>
      </c>
      <c r="AP650" s="8">
        <v>1.1049321454000001</v>
      </c>
      <c r="AS650" s="7">
        <v>522299</v>
      </c>
      <c r="AT650" s="7" t="s">
        <v>1257</v>
      </c>
      <c r="AU650" s="8">
        <v>7.426813824137421E-2</v>
      </c>
      <c r="AV650" s="8">
        <v>1.8959266657117904E-2</v>
      </c>
      <c r="AW650" s="8">
        <v>0.27363722072011298</v>
      </c>
      <c r="AX650" s="8">
        <v>0.10027672582114856</v>
      </c>
      <c r="AY650" s="8">
        <v>2.2853849970162862E-2</v>
      </c>
      <c r="AZ650" s="8">
        <v>0.20378280145585193</v>
      </c>
      <c r="BA650" s="8">
        <v>8.699313774348548E-2</v>
      </c>
      <c r="BB650" s="8">
        <v>2.0225997903951288E-2</v>
      </c>
      <c r="BC650" s="8">
        <v>0.18767451645835001</v>
      </c>
      <c r="BD650" s="8">
        <v>5.3444612114317752E-2</v>
      </c>
      <c r="BE650" s="8">
        <v>1.2825336081820965E-2</v>
      </c>
      <c r="BF650" s="8">
        <v>0.23063669941114517</v>
      </c>
      <c r="BG650" s="8">
        <v>0.75179560791157973</v>
      </c>
      <c r="BH650" s="8">
        <v>1.4213732740544514E-5</v>
      </c>
      <c r="BI650" s="8">
        <v>0.30657201103990311</v>
      </c>
      <c r="BJ650" s="8">
        <v>1.3668646256187094</v>
      </c>
      <c r="BK650" s="8">
        <v>1.2623972482153227</v>
      </c>
      <c r="BL650" s="8">
        <v>1.2303775230729035</v>
      </c>
    </row>
    <row r="651" spans="1:64" x14ac:dyDescent="0.3">
      <c r="A651" s="7">
        <v>522310</v>
      </c>
      <c r="B651" s="7" t="s">
        <v>686</v>
      </c>
      <c r="C651" s="8">
        <f t="shared" si="180"/>
        <v>4.2106604669E-2</v>
      </c>
      <c r="D651" s="8">
        <f t="shared" si="181"/>
        <v>8.2651375569399999E-3</v>
      </c>
      <c r="E651" s="8">
        <f t="shared" si="182"/>
        <v>0.154505098561</v>
      </c>
      <c r="F651" s="8">
        <f t="shared" si="183"/>
        <v>0.10248221511400001</v>
      </c>
      <c r="G651" s="8">
        <f t="shared" si="184"/>
        <v>1.3889610909899999E-2</v>
      </c>
      <c r="H651" s="8">
        <f t="shared" si="185"/>
        <v>0.113052757367</v>
      </c>
      <c r="I651" s="8">
        <f t="shared" si="186"/>
        <v>4.55406636687E-2</v>
      </c>
      <c r="J651" s="8">
        <f t="shared" si="187"/>
        <v>7.5450145834799996E-3</v>
      </c>
      <c r="K651" s="8">
        <f t="shared" si="188"/>
        <v>5.5444284107400002E-2</v>
      </c>
      <c r="L651" s="8">
        <f t="shared" si="189"/>
        <v>3.0016656898699999E-2</v>
      </c>
      <c r="M651" s="8">
        <f t="shared" si="190"/>
        <v>5.0661846181399997E-3</v>
      </c>
      <c r="N651" s="8">
        <f t="shared" si="191"/>
        <v>0.14756717527499999</v>
      </c>
      <c r="O651" s="8">
        <f t="shared" si="192"/>
        <v>0.79967312733600004</v>
      </c>
      <c r="P651" s="8">
        <f t="shared" si="193"/>
        <v>3.7193940799600002E-6</v>
      </c>
      <c r="Q651" s="8">
        <f t="shared" si="194"/>
        <v>0.32062553589100001</v>
      </c>
      <c r="R651" s="8">
        <f t="shared" si="195"/>
        <v>1.2048768407899999</v>
      </c>
      <c r="S651" s="8">
        <f t="shared" si="196"/>
        <v>1.2294245833899999</v>
      </c>
      <c r="T651" s="8">
        <f t="shared" si="197"/>
        <v>1.10852996236</v>
      </c>
      <c r="W651" s="7" t="s">
        <v>1954</v>
      </c>
      <c r="X651" s="7" t="s">
        <v>686</v>
      </c>
      <c r="Y651" s="8">
        <v>4.2106604669E-2</v>
      </c>
      <c r="Z651" s="8">
        <v>8.2651375569399999E-3</v>
      </c>
      <c r="AA651" s="8">
        <v>0.154505098561</v>
      </c>
      <c r="AB651" s="8">
        <v>0.10248221511400001</v>
      </c>
      <c r="AC651" s="8">
        <v>1.3889610909899999E-2</v>
      </c>
      <c r="AD651" s="8">
        <v>0.113052757367</v>
      </c>
      <c r="AE651" s="8">
        <v>4.55406636687E-2</v>
      </c>
      <c r="AF651" s="8">
        <v>7.5450145834799996E-3</v>
      </c>
      <c r="AG651" s="8">
        <v>5.5444284107400002E-2</v>
      </c>
      <c r="AH651" s="8">
        <v>3.0016656898699999E-2</v>
      </c>
      <c r="AI651" s="8">
        <v>5.0661846181399997E-3</v>
      </c>
      <c r="AJ651" s="8">
        <v>0.14756717527499999</v>
      </c>
      <c r="AK651" s="8">
        <v>0.79967312733600004</v>
      </c>
      <c r="AL651" s="8">
        <v>3.7193940799600002E-6</v>
      </c>
      <c r="AM651" s="8">
        <v>0.32062553589100001</v>
      </c>
      <c r="AN651" s="8">
        <v>1.2048768407899999</v>
      </c>
      <c r="AO651" s="8">
        <v>1.2294245833899999</v>
      </c>
      <c r="AP651" s="8">
        <v>1.10852996236</v>
      </c>
      <c r="AS651" s="7">
        <v>522310</v>
      </c>
      <c r="AT651" s="7" t="s">
        <v>686</v>
      </c>
      <c r="AU651" s="8">
        <v>7.2414831515601602E-2</v>
      </c>
      <c r="AV651" s="8">
        <v>1.8859911510688544E-2</v>
      </c>
      <c r="AW651" s="8">
        <v>0.26114508538693554</v>
      </c>
      <c r="AX651" s="8">
        <v>0.15722637318899182</v>
      </c>
      <c r="AY651" s="8">
        <v>3.7108059265032585E-2</v>
      </c>
      <c r="AZ651" s="8">
        <v>0.31539739822826612</v>
      </c>
      <c r="BA651" s="8">
        <v>8.6881192581664532E-2</v>
      </c>
      <c r="BB651" s="8">
        <v>2.0580314501084027E-2</v>
      </c>
      <c r="BC651" s="8">
        <v>0.18564729062609353</v>
      </c>
      <c r="BD651" s="8">
        <v>5.2422612766054838E-2</v>
      </c>
      <c r="BE651" s="8">
        <v>1.2807854130252582E-2</v>
      </c>
      <c r="BF651" s="8">
        <v>0.22056920301398383</v>
      </c>
      <c r="BG651" s="8">
        <v>0.69648949800232252</v>
      </c>
      <c r="BH651" s="8">
        <v>4.3340120941943538E-6</v>
      </c>
      <c r="BI651" s="8">
        <v>0.27925449900183896</v>
      </c>
      <c r="BJ651" s="8">
        <v>1.3524198284135489</v>
      </c>
      <c r="BK651" s="8">
        <v>1.3806995726182261</v>
      </c>
      <c r="BL651" s="8">
        <v>1.1640765396441932</v>
      </c>
    </row>
    <row r="652" spans="1:64" x14ac:dyDescent="0.3">
      <c r="A652" s="7">
        <v>522320</v>
      </c>
      <c r="B652" s="7" t="s">
        <v>687</v>
      </c>
      <c r="C652" s="8">
        <f t="shared" si="180"/>
        <v>4.2059478598400001E-2</v>
      </c>
      <c r="D652" s="8">
        <f t="shared" si="181"/>
        <v>8.2541248244700008E-3</v>
      </c>
      <c r="E652" s="8">
        <f t="shared" si="182"/>
        <v>0.15272488843199999</v>
      </c>
      <c r="F652" s="8">
        <f t="shared" si="183"/>
        <v>6.8226079657099994E-2</v>
      </c>
      <c r="G652" s="8">
        <f t="shared" si="184"/>
        <v>9.2266908343300001E-3</v>
      </c>
      <c r="H652" s="8">
        <f t="shared" si="185"/>
        <v>7.5515620772100001E-2</v>
      </c>
      <c r="I652" s="8">
        <f t="shared" si="186"/>
        <v>4.4334922462999998E-2</v>
      </c>
      <c r="J652" s="8">
        <f t="shared" si="187"/>
        <v>7.3366355739399999E-3</v>
      </c>
      <c r="K652" s="8">
        <f t="shared" si="188"/>
        <v>5.4068653461699999E-2</v>
      </c>
      <c r="L652" s="8">
        <f t="shared" si="189"/>
        <v>2.99836031335E-2</v>
      </c>
      <c r="M652" s="8">
        <f t="shared" si="190"/>
        <v>5.0585662283400001E-3</v>
      </c>
      <c r="N652" s="8">
        <f t="shared" si="191"/>
        <v>0.145612587998</v>
      </c>
      <c r="O652" s="8">
        <f t="shared" si="192"/>
        <v>0.79978290459900003</v>
      </c>
      <c r="P652" s="8">
        <f t="shared" si="193"/>
        <v>5.5910791312100001E-6</v>
      </c>
      <c r="Q652" s="8">
        <f t="shared" si="194"/>
        <v>0.32928368040799999</v>
      </c>
      <c r="R652" s="8">
        <f t="shared" si="195"/>
        <v>1.2030384918499999</v>
      </c>
      <c r="S652" s="8">
        <f t="shared" si="196"/>
        <v>1.1529683912599999</v>
      </c>
      <c r="T652" s="8">
        <f t="shared" si="197"/>
        <v>1.1057402114999999</v>
      </c>
      <c r="W652" s="7" t="s">
        <v>1955</v>
      </c>
      <c r="X652" s="7" t="s">
        <v>687</v>
      </c>
      <c r="Y652" s="8">
        <v>4.2059478598400001E-2</v>
      </c>
      <c r="Z652" s="8">
        <v>8.2541248244700008E-3</v>
      </c>
      <c r="AA652" s="8">
        <v>0.15272488843199999</v>
      </c>
      <c r="AB652" s="8">
        <v>6.8226079657099994E-2</v>
      </c>
      <c r="AC652" s="8">
        <v>9.2266908343300001E-3</v>
      </c>
      <c r="AD652" s="8">
        <v>7.5515620772100001E-2</v>
      </c>
      <c r="AE652" s="8">
        <v>4.4334922462999998E-2</v>
      </c>
      <c r="AF652" s="8">
        <v>7.3366355739399999E-3</v>
      </c>
      <c r="AG652" s="8">
        <v>5.4068653461699999E-2</v>
      </c>
      <c r="AH652" s="8">
        <v>2.99836031335E-2</v>
      </c>
      <c r="AI652" s="8">
        <v>5.0585662283400001E-3</v>
      </c>
      <c r="AJ652" s="8">
        <v>0.145612587998</v>
      </c>
      <c r="AK652" s="8">
        <v>0.79978290459900003</v>
      </c>
      <c r="AL652" s="8">
        <v>5.5910791312100001E-6</v>
      </c>
      <c r="AM652" s="8">
        <v>0.32928368040799999</v>
      </c>
      <c r="AN652" s="8">
        <v>1.2030384918499999</v>
      </c>
      <c r="AO652" s="8">
        <v>1.1529683912599999</v>
      </c>
      <c r="AP652" s="8">
        <v>1.1057402114999999</v>
      </c>
      <c r="AS652" s="7">
        <v>522320</v>
      </c>
      <c r="AT652" s="7" t="s">
        <v>687</v>
      </c>
      <c r="AU652" s="8">
        <v>7.4787248484375804E-2</v>
      </c>
      <c r="AV652" s="8">
        <v>1.9109039432158876E-2</v>
      </c>
      <c r="AW652" s="8">
        <v>0.26536770174633867</v>
      </c>
      <c r="AX652" s="8">
        <v>0.1409122529647871</v>
      </c>
      <c r="AY652" s="8">
        <v>3.3412760837545651E-2</v>
      </c>
      <c r="AZ652" s="8">
        <v>0.28252173708162576</v>
      </c>
      <c r="BA652" s="8">
        <v>8.738048290776132E-2</v>
      </c>
      <c r="BB652" s="8">
        <v>2.0279000051531128E-2</v>
      </c>
      <c r="BC652" s="8">
        <v>0.18346863952970802</v>
      </c>
      <c r="BD652" s="8">
        <v>5.4134220854450008E-2</v>
      </c>
      <c r="BE652" s="8">
        <v>1.2974098762242092E-2</v>
      </c>
      <c r="BF652" s="8">
        <v>0.22404679101030645</v>
      </c>
      <c r="BG652" s="8">
        <v>0.73528428326037032</v>
      </c>
      <c r="BH652" s="8">
        <v>4.2384082057824034E-6</v>
      </c>
      <c r="BI652" s="8">
        <v>0.30272854489122603</v>
      </c>
      <c r="BJ652" s="8">
        <v>1.3592639896630647</v>
      </c>
      <c r="BK652" s="8">
        <v>1.3762015895937094</v>
      </c>
      <c r="BL652" s="8">
        <v>1.2104829611985486</v>
      </c>
    </row>
    <row r="653" spans="1:64" x14ac:dyDescent="0.3">
      <c r="A653" s="7">
        <v>522390</v>
      </c>
      <c r="B653" s="7" t="s">
        <v>688</v>
      </c>
      <c r="C653" s="8">
        <f t="shared" si="180"/>
        <v>4.11749672155E-2</v>
      </c>
      <c r="D653" s="8">
        <f t="shared" si="181"/>
        <v>8.1398176323299997E-3</v>
      </c>
      <c r="E653" s="8">
        <f t="shared" si="182"/>
        <v>0.15400023699900001</v>
      </c>
      <c r="F653" s="8">
        <f t="shared" si="183"/>
        <v>2.07359999314E-2</v>
      </c>
      <c r="G653" s="8">
        <f t="shared" si="184"/>
        <v>2.83578985877E-3</v>
      </c>
      <c r="H653" s="8">
        <f t="shared" si="185"/>
        <v>2.3143571067300001E-2</v>
      </c>
      <c r="I653" s="8">
        <f t="shared" si="186"/>
        <v>4.3870763325399999E-2</v>
      </c>
      <c r="J653" s="8">
        <f t="shared" si="187"/>
        <v>7.3394555515300004E-3</v>
      </c>
      <c r="K653" s="8">
        <f t="shared" si="188"/>
        <v>5.4148307143299997E-2</v>
      </c>
      <c r="L653" s="8">
        <f t="shared" si="189"/>
        <v>2.9115489441700001E-2</v>
      </c>
      <c r="M653" s="8">
        <f t="shared" si="190"/>
        <v>4.9592369429999998E-3</v>
      </c>
      <c r="N653" s="8">
        <f t="shared" si="191"/>
        <v>0.14639716121499999</v>
      </c>
      <c r="O653" s="8">
        <f t="shared" si="192"/>
        <v>0.80423061539399998</v>
      </c>
      <c r="P653" s="8">
        <f t="shared" si="193"/>
        <v>1.79193944243E-5</v>
      </c>
      <c r="Q653" s="8">
        <f t="shared" si="194"/>
        <v>0.32451313707899998</v>
      </c>
      <c r="R653" s="8">
        <f t="shared" si="195"/>
        <v>1.2033150218499999</v>
      </c>
      <c r="S653" s="8">
        <f t="shared" si="196"/>
        <v>1.0467153608599999</v>
      </c>
      <c r="T653" s="8">
        <f t="shared" si="197"/>
        <v>1.1053585260200001</v>
      </c>
      <c r="W653" s="7" t="s">
        <v>1956</v>
      </c>
      <c r="X653" s="7" t="s">
        <v>688</v>
      </c>
      <c r="Y653" s="8">
        <v>4.11749672155E-2</v>
      </c>
      <c r="Z653" s="8">
        <v>8.1398176323299997E-3</v>
      </c>
      <c r="AA653" s="8">
        <v>0.15400023699900001</v>
      </c>
      <c r="AB653" s="8">
        <v>2.07359999314E-2</v>
      </c>
      <c r="AC653" s="8">
        <v>2.83578985877E-3</v>
      </c>
      <c r="AD653" s="8">
        <v>2.3143571067300001E-2</v>
      </c>
      <c r="AE653" s="8">
        <v>4.3870763325399999E-2</v>
      </c>
      <c r="AF653" s="8">
        <v>7.3394555515300004E-3</v>
      </c>
      <c r="AG653" s="8">
        <v>5.4148307143299997E-2</v>
      </c>
      <c r="AH653" s="8">
        <v>2.9115489441700001E-2</v>
      </c>
      <c r="AI653" s="8">
        <v>4.9592369429999998E-3</v>
      </c>
      <c r="AJ653" s="8">
        <v>0.14639716121499999</v>
      </c>
      <c r="AK653" s="8">
        <v>0.80423061539399998</v>
      </c>
      <c r="AL653" s="8">
        <v>1.79193944243E-5</v>
      </c>
      <c r="AM653" s="8">
        <v>0.32451313707899998</v>
      </c>
      <c r="AN653" s="8">
        <v>1.2033150218499999</v>
      </c>
      <c r="AO653" s="8">
        <v>1.0467153608599999</v>
      </c>
      <c r="AP653" s="8">
        <v>1.1053585260200001</v>
      </c>
      <c r="AS653" s="7">
        <v>522390</v>
      </c>
      <c r="AT653" s="7" t="s">
        <v>688</v>
      </c>
      <c r="AU653" s="8">
        <v>6.847927307414356E-2</v>
      </c>
      <c r="AV653" s="8">
        <v>1.7837581614717424E-2</v>
      </c>
      <c r="AW653" s="8">
        <v>0.24867876734367744</v>
      </c>
      <c r="AX653" s="8">
        <v>6.1609682251010794E-2</v>
      </c>
      <c r="AY653" s="8">
        <v>1.5283442323762175E-2</v>
      </c>
      <c r="AZ653" s="8">
        <v>0.12593249164669934</v>
      </c>
      <c r="BA653" s="8">
        <v>8.1074888581653237E-2</v>
      </c>
      <c r="BB653" s="8">
        <v>1.9199040337424353E-2</v>
      </c>
      <c r="BC653" s="8">
        <v>0.17341050385219517</v>
      </c>
      <c r="BD653" s="8">
        <v>4.9197409439377414E-2</v>
      </c>
      <c r="BE653" s="8">
        <v>1.2031076911030489E-2</v>
      </c>
      <c r="BF653" s="8">
        <v>0.20904202312985487</v>
      </c>
      <c r="BG653" s="8">
        <v>0.68748746154648355</v>
      </c>
      <c r="BH653" s="8">
        <v>1.9340520941496447E-5</v>
      </c>
      <c r="BI653" s="8">
        <v>0.27740639137398387</v>
      </c>
      <c r="BJ653" s="8">
        <v>1.3349956220325803</v>
      </c>
      <c r="BK653" s="8">
        <v>1.0576643258990324</v>
      </c>
      <c r="BL653" s="8">
        <v>1.128523142448226</v>
      </c>
    </row>
    <row r="654" spans="1:64" x14ac:dyDescent="0.3">
      <c r="A654" s="7">
        <v>523150</v>
      </c>
      <c r="B654" s="7" t="s">
        <v>1258</v>
      </c>
      <c r="C654" s="8">
        <f t="shared" si="180"/>
        <v>2.7893112065999998E-2</v>
      </c>
      <c r="D654" s="8">
        <f t="shared" si="181"/>
        <v>3.0464556739299999E-3</v>
      </c>
      <c r="E654" s="8">
        <f t="shared" si="182"/>
        <v>5.0610242486600003E-2</v>
      </c>
      <c r="F654" s="8">
        <f t="shared" si="183"/>
        <v>3.2120825605999998E-3</v>
      </c>
      <c r="G654" s="8">
        <f t="shared" si="184"/>
        <v>2.2768806901200001E-4</v>
      </c>
      <c r="H654" s="8">
        <f t="shared" si="185"/>
        <v>3.24374123421E-3</v>
      </c>
      <c r="I654" s="8">
        <f t="shared" si="186"/>
        <v>1.6796800799299998E-2</v>
      </c>
      <c r="J654" s="8">
        <f t="shared" si="187"/>
        <v>1.47428417096E-3</v>
      </c>
      <c r="K654" s="8">
        <f t="shared" si="188"/>
        <v>2.0608452567800001E-2</v>
      </c>
      <c r="L654" s="8">
        <f t="shared" si="189"/>
        <v>2.26833085922E-2</v>
      </c>
      <c r="M654" s="8">
        <f t="shared" si="190"/>
        <v>2.35314248926E-3</v>
      </c>
      <c r="N654" s="8">
        <f t="shared" si="191"/>
        <v>4.4933429059000003E-2</v>
      </c>
      <c r="O654" s="8">
        <f t="shared" si="192"/>
        <v>0.71753260716599998</v>
      </c>
      <c r="P654" s="8">
        <f t="shared" si="193"/>
        <v>1.14527466991E-4</v>
      </c>
      <c r="Q654" s="8">
        <f t="shared" si="194"/>
        <v>0.67550079209500002</v>
      </c>
      <c r="R654" s="8">
        <f t="shared" si="195"/>
        <v>1.0815498102300001</v>
      </c>
      <c r="S654" s="8">
        <f t="shared" si="196"/>
        <v>1.0066835118599999</v>
      </c>
      <c r="T654" s="8">
        <f t="shared" si="197"/>
        <v>1.03887953754</v>
      </c>
      <c r="W654" s="7" t="s">
        <v>1957</v>
      </c>
      <c r="X654" s="7" t="s">
        <v>1258</v>
      </c>
      <c r="Y654" s="8">
        <v>2.7893112065999998E-2</v>
      </c>
      <c r="Z654" s="8">
        <v>3.0464556739299999E-3</v>
      </c>
      <c r="AA654" s="8">
        <v>5.0610242486600003E-2</v>
      </c>
      <c r="AB654" s="8">
        <v>3.2120825605999998E-3</v>
      </c>
      <c r="AC654" s="8">
        <v>2.2768806901200001E-4</v>
      </c>
      <c r="AD654" s="8">
        <v>3.24374123421E-3</v>
      </c>
      <c r="AE654" s="8">
        <v>1.6796800799299998E-2</v>
      </c>
      <c r="AF654" s="8">
        <v>1.47428417096E-3</v>
      </c>
      <c r="AG654" s="8">
        <v>2.0608452567800001E-2</v>
      </c>
      <c r="AH654" s="8">
        <v>2.26833085922E-2</v>
      </c>
      <c r="AI654" s="8">
        <v>2.35314248926E-3</v>
      </c>
      <c r="AJ654" s="8">
        <v>4.4933429059000003E-2</v>
      </c>
      <c r="AK654" s="8">
        <v>0.71753260716599998</v>
      </c>
      <c r="AL654" s="8">
        <v>1.14527466991E-4</v>
      </c>
      <c r="AM654" s="8">
        <v>0.67550079209500002</v>
      </c>
      <c r="AN654" s="8">
        <v>1.0815498102300001</v>
      </c>
      <c r="AO654" s="8">
        <v>1.0066835118599999</v>
      </c>
      <c r="AP654" s="8">
        <v>1.03887953754</v>
      </c>
      <c r="AS654" s="7">
        <v>523150</v>
      </c>
      <c r="AT654" s="7" t="s">
        <v>1258</v>
      </c>
      <c r="AU654" s="8">
        <v>6.1984061594319358E-2</v>
      </c>
      <c r="AV654" s="8">
        <v>1.3688747387982904E-2</v>
      </c>
      <c r="AW654" s="8">
        <v>0.15028579693530322</v>
      </c>
      <c r="AX654" s="8">
        <v>0.11334076194514839</v>
      </c>
      <c r="AY654" s="8">
        <v>2.292064453472439E-2</v>
      </c>
      <c r="AZ654" s="8">
        <v>0.24557461646344694</v>
      </c>
      <c r="BA654" s="8">
        <v>3.9933084281764529E-2</v>
      </c>
      <c r="BB654" s="8">
        <v>7.5828531735203245E-3</v>
      </c>
      <c r="BC654" s="8">
        <v>7.5328716536954859E-2</v>
      </c>
      <c r="BD654" s="8">
        <v>5.0776944440688698E-2</v>
      </c>
      <c r="BE654" s="8">
        <v>1.0884535297999839E-2</v>
      </c>
      <c r="BF654" s="8">
        <v>0.12648024384879189</v>
      </c>
      <c r="BG654" s="8">
        <v>0.65966707433003191</v>
      </c>
      <c r="BH654" s="8">
        <v>7.7749627920225792E-6</v>
      </c>
      <c r="BI654" s="8">
        <v>0.62102492176475843</v>
      </c>
      <c r="BJ654" s="8">
        <v>1.2259586059179033</v>
      </c>
      <c r="BK654" s="8">
        <v>1.3011908616525805</v>
      </c>
      <c r="BL654" s="8">
        <v>1.0421994927019353</v>
      </c>
    </row>
    <row r="655" spans="1:64" x14ac:dyDescent="0.3">
      <c r="A655" s="7">
        <v>523160</v>
      </c>
      <c r="B655" s="7" t="s">
        <v>1259</v>
      </c>
      <c r="C655" s="8">
        <f t="shared" si="180"/>
        <v>2.8000253181099999E-2</v>
      </c>
      <c r="D655" s="8">
        <f t="shared" si="181"/>
        <v>3.0658237413899998E-3</v>
      </c>
      <c r="E655" s="8">
        <f t="shared" si="182"/>
        <v>5.21753386926E-2</v>
      </c>
      <c r="F655" s="8">
        <f t="shared" si="183"/>
        <v>5.5643775486400003E-3</v>
      </c>
      <c r="G655" s="8">
        <f t="shared" si="184"/>
        <v>3.9771293142399998E-4</v>
      </c>
      <c r="H655" s="8">
        <f t="shared" si="185"/>
        <v>5.7654534824500003E-3</v>
      </c>
      <c r="I655" s="8">
        <f t="shared" si="186"/>
        <v>1.6876204148999999E-2</v>
      </c>
      <c r="J655" s="8">
        <f t="shared" si="187"/>
        <v>1.49017842321E-3</v>
      </c>
      <c r="K655" s="8">
        <f t="shared" si="188"/>
        <v>2.1178941977300001E-2</v>
      </c>
      <c r="L655" s="8">
        <f t="shared" si="189"/>
        <v>2.28668930445E-2</v>
      </c>
      <c r="M655" s="8">
        <f t="shared" si="190"/>
        <v>2.3744357763100001E-3</v>
      </c>
      <c r="N655" s="8">
        <f t="shared" si="191"/>
        <v>4.6572094773599998E-2</v>
      </c>
      <c r="O655" s="8">
        <f t="shared" si="192"/>
        <v>0.71549729227900005</v>
      </c>
      <c r="P655" s="8">
        <f t="shared" si="193"/>
        <v>6.5930301513099997E-5</v>
      </c>
      <c r="Q655" s="8">
        <f t="shared" si="194"/>
        <v>0.67255136879099997</v>
      </c>
      <c r="R655" s="8">
        <f t="shared" si="195"/>
        <v>1.0832414156200001</v>
      </c>
      <c r="S655" s="8">
        <f t="shared" si="196"/>
        <v>1.01172754396</v>
      </c>
      <c r="T655" s="8">
        <f t="shared" si="197"/>
        <v>1.0395453245499999</v>
      </c>
      <c r="W655" s="7" t="s">
        <v>1958</v>
      </c>
      <c r="X655" s="7" t="s">
        <v>1259</v>
      </c>
      <c r="Y655" s="8">
        <v>2.8000253181099999E-2</v>
      </c>
      <c r="Z655" s="8">
        <v>3.0658237413899998E-3</v>
      </c>
      <c r="AA655" s="8">
        <v>5.21753386926E-2</v>
      </c>
      <c r="AB655" s="8">
        <v>5.5643775486400003E-3</v>
      </c>
      <c r="AC655" s="8">
        <v>3.9771293142399998E-4</v>
      </c>
      <c r="AD655" s="8">
        <v>5.7654534824500003E-3</v>
      </c>
      <c r="AE655" s="8">
        <v>1.6876204148999999E-2</v>
      </c>
      <c r="AF655" s="8">
        <v>1.49017842321E-3</v>
      </c>
      <c r="AG655" s="8">
        <v>2.1178941977300001E-2</v>
      </c>
      <c r="AH655" s="8">
        <v>2.28668930445E-2</v>
      </c>
      <c r="AI655" s="8">
        <v>2.3744357763100001E-3</v>
      </c>
      <c r="AJ655" s="8">
        <v>4.6572094773599998E-2</v>
      </c>
      <c r="AK655" s="8">
        <v>0.71549729227900005</v>
      </c>
      <c r="AL655" s="8">
        <v>6.5930301513099997E-5</v>
      </c>
      <c r="AM655" s="8">
        <v>0.67255136879099997</v>
      </c>
      <c r="AN655" s="8">
        <v>1.0832414156200001</v>
      </c>
      <c r="AO655" s="8">
        <v>1.01172754396</v>
      </c>
      <c r="AP655" s="8">
        <v>1.0395453245499999</v>
      </c>
      <c r="AS655" s="7">
        <v>523160</v>
      </c>
      <c r="AT655" s="7" t="s">
        <v>1259</v>
      </c>
      <c r="AU655" s="8">
        <v>2.837904647611451E-2</v>
      </c>
      <c r="AV655" s="8">
        <v>7.5554174605803222E-3</v>
      </c>
      <c r="AW655" s="8">
        <v>7.4397277502658052E-2</v>
      </c>
      <c r="AX655" s="8">
        <v>3.6990403676982739E-2</v>
      </c>
      <c r="AY655" s="8">
        <v>1.0101368187452725E-2</v>
      </c>
      <c r="AZ655" s="8">
        <v>9.1608177731183862E-2</v>
      </c>
      <c r="BA655" s="8">
        <v>1.848951269409355E-2</v>
      </c>
      <c r="BB655" s="8">
        <v>4.2523190267566117E-3</v>
      </c>
      <c r="BC655" s="8">
        <v>3.7657174171559671E-2</v>
      </c>
      <c r="BD655" s="8">
        <v>2.3530431392985485E-2</v>
      </c>
      <c r="BE655" s="8">
        <v>6.0343540876056445E-3</v>
      </c>
      <c r="BF655" s="8">
        <v>6.2486654811114518E-2</v>
      </c>
      <c r="BG655" s="8">
        <v>0.24234585706224196</v>
      </c>
      <c r="BH655" s="8">
        <v>6.696258654259192E-6</v>
      </c>
      <c r="BI655" s="8">
        <v>0.22779965717114514</v>
      </c>
      <c r="BJ655" s="8">
        <v>1.1103317414398388</v>
      </c>
      <c r="BK655" s="8">
        <v>0.47740962701532264</v>
      </c>
      <c r="BL655" s="8">
        <v>0.3991086833119355</v>
      </c>
    </row>
    <row r="656" spans="1:64" x14ac:dyDescent="0.3">
      <c r="A656" s="7">
        <v>523210</v>
      </c>
      <c r="B656" s="7" t="s">
        <v>689</v>
      </c>
      <c r="C656" s="8">
        <f t="shared" si="180"/>
        <v>1.361673226150484E-2</v>
      </c>
      <c r="D656" s="8">
        <f t="shared" si="181"/>
        <v>3.9633603305222571E-3</v>
      </c>
      <c r="E656" s="8">
        <f t="shared" si="182"/>
        <v>3.5923427089467747E-2</v>
      </c>
      <c r="F656" s="8">
        <f t="shared" si="183"/>
        <v>1.0144007871092259E-2</v>
      </c>
      <c r="G656" s="8">
        <f t="shared" si="184"/>
        <v>3.0957112368053233E-3</v>
      </c>
      <c r="H656" s="8">
        <f t="shared" si="185"/>
        <v>3.1368901411590315E-2</v>
      </c>
      <c r="I656" s="8">
        <f t="shared" si="186"/>
        <v>8.8138677453096781E-3</v>
      </c>
      <c r="J656" s="8">
        <f t="shared" si="187"/>
        <v>2.2322231029316126E-3</v>
      </c>
      <c r="K656" s="8">
        <f t="shared" si="188"/>
        <v>1.8211874881616127E-2</v>
      </c>
      <c r="L656" s="8">
        <f t="shared" si="189"/>
        <v>1.155474942191613E-2</v>
      </c>
      <c r="M656" s="8">
        <f t="shared" si="190"/>
        <v>3.2213917903516128E-3</v>
      </c>
      <c r="N656" s="8">
        <f t="shared" si="191"/>
        <v>3.0298549995432258E-2</v>
      </c>
      <c r="O656" s="8">
        <f t="shared" si="192"/>
        <v>0.10320864227288711</v>
      </c>
      <c r="P656" s="8">
        <f t="shared" si="193"/>
        <v>3.0146535410325807E-6</v>
      </c>
      <c r="Q656" s="8">
        <f t="shared" si="194"/>
        <v>9.775881730814516E-2</v>
      </c>
      <c r="R656" s="8">
        <f t="shared" si="195"/>
        <v>1</v>
      </c>
      <c r="S656" s="8">
        <f t="shared" si="196"/>
        <v>0.18976991084225805</v>
      </c>
      <c r="T656" s="8">
        <f t="shared" si="197"/>
        <v>0.17441925605241934</v>
      </c>
      <c r="W656" s="7" t="s">
        <v>1959</v>
      </c>
      <c r="X656" s="7" t="s">
        <v>689</v>
      </c>
      <c r="Y656" s="8">
        <v>0</v>
      </c>
      <c r="Z656" s="8">
        <v>0</v>
      </c>
      <c r="AA656" s="8">
        <v>0</v>
      </c>
      <c r="AB656" s="8">
        <v>0</v>
      </c>
      <c r="AC656" s="8">
        <v>0</v>
      </c>
      <c r="AD656" s="8">
        <v>0</v>
      </c>
      <c r="AE656" s="8">
        <v>0</v>
      </c>
      <c r="AF656" s="8">
        <v>0</v>
      </c>
      <c r="AG656" s="8">
        <v>0</v>
      </c>
      <c r="AH656" s="8">
        <v>0</v>
      </c>
      <c r="AI656" s="8">
        <v>0</v>
      </c>
      <c r="AJ656" s="8">
        <v>0</v>
      </c>
      <c r="AK656" s="8">
        <v>0</v>
      </c>
      <c r="AL656" s="8">
        <v>0</v>
      </c>
      <c r="AM656" s="8">
        <v>0</v>
      </c>
      <c r="AN656" s="8">
        <v>1</v>
      </c>
      <c r="AO656" s="8">
        <v>0</v>
      </c>
      <c r="AP656" s="8">
        <v>0</v>
      </c>
      <c r="AS656" s="7">
        <v>523210</v>
      </c>
      <c r="AT656" s="7" t="s">
        <v>689</v>
      </c>
      <c r="AU656" s="8">
        <v>1.361673226150484E-2</v>
      </c>
      <c r="AV656" s="8">
        <v>3.9633603305222571E-3</v>
      </c>
      <c r="AW656" s="8">
        <v>3.5923427089467747E-2</v>
      </c>
      <c r="AX656" s="8">
        <v>1.0144007871092259E-2</v>
      </c>
      <c r="AY656" s="8">
        <v>3.0957112368053233E-3</v>
      </c>
      <c r="AZ656" s="8">
        <v>3.1368901411590315E-2</v>
      </c>
      <c r="BA656" s="8">
        <v>8.8138677453096781E-3</v>
      </c>
      <c r="BB656" s="8">
        <v>2.2322231029316126E-3</v>
      </c>
      <c r="BC656" s="8">
        <v>1.8211874881616127E-2</v>
      </c>
      <c r="BD656" s="8">
        <v>1.155474942191613E-2</v>
      </c>
      <c r="BE656" s="8">
        <v>3.2213917903516128E-3</v>
      </c>
      <c r="BF656" s="8">
        <v>3.0298549995432258E-2</v>
      </c>
      <c r="BG656" s="8">
        <v>0.10320864227288711</v>
      </c>
      <c r="BH656" s="8">
        <v>3.0146535410325807E-6</v>
      </c>
      <c r="BI656" s="8">
        <v>9.775881730814516E-2</v>
      </c>
      <c r="BJ656" s="8">
        <v>1.0535035196816129</v>
      </c>
      <c r="BK656" s="8">
        <v>0.18976991084225805</v>
      </c>
      <c r="BL656" s="8">
        <v>0.17441925605241934</v>
      </c>
    </row>
    <row r="657" spans="1:64" x14ac:dyDescent="0.3">
      <c r="A657" s="7">
        <v>523910</v>
      </c>
      <c r="B657" s="7" t="s">
        <v>690</v>
      </c>
      <c r="C657" s="8">
        <f t="shared" si="180"/>
        <v>2.7902576348700001E-2</v>
      </c>
      <c r="D657" s="8">
        <f t="shared" si="181"/>
        <v>3.049294263E-3</v>
      </c>
      <c r="E657" s="8">
        <f t="shared" si="182"/>
        <v>5.1404485923200002E-2</v>
      </c>
      <c r="F657" s="8">
        <f t="shared" si="183"/>
        <v>1.98057356813E-2</v>
      </c>
      <c r="G657" s="8">
        <f t="shared" si="184"/>
        <v>1.4069857118400001E-3</v>
      </c>
      <c r="H657" s="8">
        <f t="shared" si="185"/>
        <v>2.01490383224E-2</v>
      </c>
      <c r="I657" s="8">
        <f t="shared" si="186"/>
        <v>1.6860212676700001E-2</v>
      </c>
      <c r="J657" s="8">
        <f t="shared" si="187"/>
        <v>1.4815027458799999E-3</v>
      </c>
      <c r="K657" s="8">
        <f t="shared" si="188"/>
        <v>2.08396861622E-2</v>
      </c>
      <c r="L657" s="8">
        <f t="shared" si="189"/>
        <v>2.2733117768000001E-2</v>
      </c>
      <c r="M657" s="8">
        <f t="shared" si="190"/>
        <v>2.3574462930000002E-3</v>
      </c>
      <c r="N657" s="8">
        <f t="shared" si="191"/>
        <v>4.5804954453900003E-2</v>
      </c>
      <c r="O657" s="8">
        <f t="shared" si="192"/>
        <v>0.71686984816699995</v>
      </c>
      <c r="P657" s="8">
        <f t="shared" si="193"/>
        <v>1.85574488448E-5</v>
      </c>
      <c r="Q657" s="8">
        <f t="shared" si="194"/>
        <v>0.67290899166600004</v>
      </c>
      <c r="R657" s="8">
        <f t="shared" si="195"/>
        <v>1.0823563565300001</v>
      </c>
      <c r="S657" s="8">
        <f t="shared" si="196"/>
        <v>1.04136175972</v>
      </c>
      <c r="T657" s="8">
        <f t="shared" si="197"/>
        <v>1.0391814015800001</v>
      </c>
      <c r="W657" s="7" t="s">
        <v>1960</v>
      </c>
      <c r="X657" s="7" t="s">
        <v>690</v>
      </c>
      <c r="Y657" s="8">
        <v>2.7902576348700001E-2</v>
      </c>
      <c r="Z657" s="8">
        <v>3.049294263E-3</v>
      </c>
      <c r="AA657" s="8">
        <v>5.1404485923200002E-2</v>
      </c>
      <c r="AB657" s="8">
        <v>1.98057356813E-2</v>
      </c>
      <c r="AC657" s="8">
        <v>1.4069857118400001E-3</v>
      </c>
      <c r="AD657" s="8">
        <v>2.01490383224E-2</v>
      </c>
      <c r="AE657" s="8">
        <v>1.6860212676700001E-2</v>
      </c>
      <c r="AF657" s="8">
        <v>1.4815027458799999E-3</v>
      </c>
      <c r="AG657" s="8">
        <v>2.08396861622E-2</v>
      </c>
      <c r="AH657" s="8">
        <v>2.2733117768000001E-2</v>
      </c>
      <c r="AI657" s="8">
        <v>2.3574462930000002E-3</v>
      </c>
      <c r="AJ657" s="8">
        <v>4.5804954453900003E-2</v>
      </c>
      <c r="AK657" s="8">
        <v>0.71686984816699995</v>
      </c>
      <c r="AL657" s="8">
        <v>1.85574488448E-5</v>
      </c>
      <c r="AM657" s="8">
        <v>0.67290899166600004</v>
      </c>
      <c r="AN657" s="8">
        <v>1.0823563565300001</v>
      </c>
      <c r="AO657" s="8">
        <v>1.04136175972</v>
      </c>
      <c r="AP657" s="8">
        <v>1.0391814015800001</v>
      </c>
      <c r="AS657" s="7">
        <v>523910</v>
      </c>
      <c r="AT657" s="7" t="s">
        <v>690</v>
      </c>
      <c r="AU657" s="8">
        <v>6.556026721035646E-2</v>
      </c>
      <c r="AV657" s="8">
        <v>1.4252232598459034E-2</v>
      </c>
      <c r="AW657" s="8">
        <v>0.15541650298530318</v>
      </c>
      <c r="AX657" s="8">
        <v>2.9827291993718884E-2</v>
      </c>
      <c r="AY657" s="8">
        <v>6.2062078153776795E-3</v>
      </c>
      <c r="AZ657" s="8">
        <v>5.9250904088669488E-2</v>
      </c>
      <c r="BA657" s="8">
        <v>4.2201008777793557E-2</v>
      </c>
      <c r="BB657" s="8">
        <v>7.8954650680175802E-3</v>
      </c>
      <c r="BC657" s="8">
        <v>7.7504329425866103E-2</v>
      </c>
      <c r="BD657" s="8">
        <v>5.36033752570984E-2</v>
      </c>
      <c r="BE657" s="8">
        <v>1.1327093262927903E-2</v>
      </c>
      <c r="BF657" s="8">
        <v>0.13121797534003388</v>
      </c>
      <c r="BG657" s="8">
        <v>0.71686984816700039</v>
      </c>
      <c r="BH657" s="8">
        <v>2.5133063589672747E-5</v>
      </c>
      <c r="BI657" s="8">
        <v>0.67290899166599938</v>
      </c>
      <c r="BJ657" s="8">
        <v>1.2352290027935482</v>
      </c>
      <c r="BK657" s="8">
        <v>1.0952844038987095</v>
      </c>
      <c r="BL657" s="8">
        <v>1.1276008032719356</v>
      </c>
    </row>
    <row r="658" spans="1:64" x14ac:dyDescent="0.3">
      <c r="A658" s="7">
        <v>523940</v>
      </c>
      <c r="B658" s="7" t="s">
        <v>1260</v>
      </c>
      <c r="C658" s="8">
        <f t="shared" si="180"/>
        <v>0.118015814303</v>
      </c>
      <c r="D658" s="8">
        <f t="shared" si="181"/>
        <v>2.1457997287599999E-2</v>
      </c>
      <c r="E658" s="8">
        <f t="shared" si="182"/>
        <v>4.6665152677100002E-2</v>
      </c>
      <c r="F658" s="8">
        <f t="shared" si="183"/>
        <v>0.11453137885799999</v>
      </c>
      <c r="G658" s="8">
        <f t="shared" si="184"/>
        <v>1.34241778954E-2</v>
      </c>
      <c r="H658" s="8">
        <f t="shared" si="185"/>
        <v>2.8899997615299999E-2</v>
      </c>
      <c r="I658" s="8">
        <f t="shared" si="186"/>
        <v>9.7886023627700006E-2</v>
      </c>
      <c r="J658" s="8">
        <f t="shared" si="187"/>
        <v>1.43531952855E-2</v>
      </c>
      <c r="K658" s="8">
        <f t="shared" si="188"/>
        <v>2.5883140946299999E-2</v>
      </c>
      <c r="L658" s="8">
        <f t="shared" si="189"/>
        <v>0.144525820729</v>
      </c>
      <c r="M658" s="8">
        <f t="shared" si="190"/>
        <v>2.20960251796E-2</v>
      </c>
      <c r="N658" s="8">
        <f t="shared" si="191"/>
        <v>6.4010530268300003E-2</v>
      </c>
      <c r="O658" s="8">
        <f t="shared" si="192"/>
        <v>0.48141051268200002</v>
      </c>
      <c r="P658" s="8">
        <f t="shared" si="193"/>
        <v>1.0101746317699999E-5</v>
      </c>
      <c r="Q658" s="8">
        <f t="shared" si="194"/>
        <v>0.437143292628</v>
      </c>
      <c r="R658" s="8">
        <f t="shared" si="195"/>
        <v>1.18613896427</v>
      </c>
      <c r="S658" s="8">
        <f t="shared" si="196"/>
        <v>1.1568555543700001</v>
      </c>
      <c r="T658" s="8">
        <f t="shared" si="197"/>
        <v>1.1381223598600001</v>
      </c>
      <c r="W658" s="7" t="s">
        <v>1961</v>
      </c>
      <c r="X658" s="7" t="s">
        <v>1260</v>
      </c>
      <c r="Y658" s="8">
        <v>0.118015814303</v>
      </c>
      <c r="Z658" s="8">
        <v>2.1457997287599999E-2</v>
      </c>
      <c r="AA658" s="8">
        <v>4.6665152677100002E-2</v>
      </c>
      <c r="AB658" s="8">
        <v>0.11453137885799999</v>
      </c>
      <c r="AC658" s="8">
        <v>1.34241778954E-2</v>
      </c>
      <c r="AD658" s="8">
        <v>2.8899997615299999E-2</v>
      </c>
      <c r="AE658" s="8">
        <v>9.7886023627700006E-2</v>
      </c>
      <c r="AF658" s="8">
        <v>1.43531952855E-2</v>
      </c>
      <c r="AG658" s="8">
        <v>2.5883140946299999E-2</v>
      </c>
      <c r="AH658" s="8">
        <v>0.144525820729</v>
      </c>
      <c r="AI658" s="8">
        <v>2.20960251796E-2</v>
      </c>
      <c r="AJ658" s="8">
        <v>6.4010530268300003E-2</v>
      </c>
      <c r="AK658" s="8">
        <v>0.48141051268200002</v>
      </c>
      <c r="AL658" s="8">
        <v>1.0101746317699999E-5</v>
      </c>
      <c r="AM658" s="8">
        <v>0.437143292628</v>
      </c>
      <c r="AN658" s="8">
        <v>1.18613896427</v>
      </c>
      <c r="AO658" s="8">
        <v>1.1568555543700001</v>
      </c>
      <c r="AP658" s="8">
        <v>1.1381223598600001</v>
      </c>
      <c r="AS658" s="7">
        <v>523940</v>
      </c>
      <c r="AT658" s="7" t="s">
        <v>1260</v>
      </c>
      <c r="AU658" s="8">
        <v>0.2005321671383806</v>
      </c>
      <c r="AV658" s="8">
        <v>4.8643187093838705E-2</v>
      </c>
      <c r="AW658" s="8">
        <v>0.14550248128444357</v>
      </c>
      <c r="AX658" s="8">
        <v>0.15430585477616615</v>
      </c>
      <c r="AY658" s="8">
        <v>3.5616636582861919E-2</v>
      </c>
      <c r="AZ658" s="8">
        <v>9.7358416445014515E-2</v>
      </c>
      <c r="BA658" s="8">
        <v>0.18729944014974034</v>
      </c>
      <c r="BB658" s="8">
        <v>3.8280810985999017E-2</v>
      </c>
      <c r="BC658" s="8">
        <v>0.10702492455506453</v>
      </c>
      <c r="BD658" s="8">
        <v>0.24613069588743544</v>
      </c>
      <c r="BE658" s="8">
        <v>5.4512405600519336E-2</v>
      </c>
      <c r="BF658" s="8">
        <v>0.18419124220677899</v>
      </c>
      <c r="BG658" s="8">
        <v>0.48141051268200025</v>
      </c>
      <c r="BH658" s="8">
        <v>1.1505039341341454E-5</v>
      </c>
      <c r="BI658" s="8">
        <v>0.4371432926280005</v>
      </c>
      <c r="BJ658" s="8">
        <v>1.3946778355166125</v>
      </c>
      <c r="BK658" s="8">
        <v>1.287280907804516</v>
      </c>
      <c r="BL658" s="8">
        <v>1.3326051756908066</v>
      </c>
    </row>
    <row r="659" spans="1:64" x14ac:dyDescent="0.3">
      <c r="A659" s="7">
        <v>523991</v>
      </c>
      <c r="B659" s="7" t="s">
        <v>691</v>
      </c>
      <c r="C659" s="8">
        <f t="shared" si="180"/>
        <v>0.11806911356700001</v>
      </c>
      <c r="D659" s="8">
        <f t="shared" si="181"/>
        <v>2.1535046964599999E-2</v>
      </c>
      <c r="E659" s="8">
        <f t="shared" si="182"/>
        <v>4.6630882310800002E-2</v>
      </c>
      <c r="F659" s="8">
        <f t="shared" si="183"/>
        <v>6.3364371139899997E-2</v>
      </c>
      <c r="G659" s="8">
        <f t="shared" si="184"/>
        <v>7.4649551052199999E-3</v>
      </c>
      <c r="H659" s="8">
        <f t="shared" si="185"/>
        <v>1.5834793146E-2</v>
      </c>
      <c r="I659" s="8">
        <f t="shared" si="186"/>
        <v>9.8159037353799994E-2</v>
      </c>
      <c r="J659" s="8">
        <f t="shared" si="187"/>
        <v>1.4462130028599999E-2</v>
      </c>
      <c r="K659" s="8">
        <f t="shared" si="188"/>
        <v>2.5755563726300001E-2</v>
      </c>
      <c r="L659" s="8">
        <f t="shared" si="189"/>
        <v>0.14515692783699999</v>
      </c>
      <c r="M659" s="8">
        <f t="shared" si="190"/>
        <v>2.2254740090800001E-2</v>
      </c>
      <c r="N659" s="8">
        <f t="shared" si="191"/>
        <v>6.4349878322700005E-2</v>
      </c>
      <c r="O659" s="8">
        <f t="shared" si="192"/>
        <v>0.47955680033199999</v>
      </c>
      <c r="P659" s="8">
        <f t="shared" si="193"/>
        <v>1.8217175797300001E-5</v>
      </c>
      <c r="Q659" s="8">
        <f t="shared" si="194"/>
        <v>0.43535176678800003</v>
      </c>
      <c r="R659" s="8">
        <f t="shared" si="195"/>
        <v>1.1862350428399999</v>
      </c>
      <c r="S659" s="8">
        <f t="shared" si="196"/>
        <v>1.08666411939</v>
      </c>
      <c r="T659" s="8">
        <f t="shared" si="197"/>
        <v>1.1383767311099999</v>
      </c>
      <c r="W659" s="7" t="s">
        <v>1962</v>
      </c>
      <c r="X659" s="7" t="s">
        <v>691</v>
      </c>
      <c r="Y659" s="8">
        <v>0.11806911356700001</v>
      </c>
      <c r="Z659" s="8">
        <v>2.1535046964599999E-2</v>
      </c>
      <c r="AA659" s="8">
        <v>4.6630882310800002E-2</v>
      </c>
      <c r="AB659" s="8">
        <v>6.3364371139899997E-2</v>
      </c>
      <c r="AC659" s="8">
        <v>7.4649551052199999E-3</v>
      </c>
      <c r="AD659" s="8">
        <v>1.5834793146E-2</v>
      </c>
      <c r="AE659" s="8">
        <v>9.8159037353799994E-2</v>
      </c>
      <c r="AF659" s="8">
        <v>1.4462130028599999E-2</v>
      </c>
      <c r="AG659" s="8">
        <v>2.5755563726300001E-2</v>
      </c>
      <c r="AH659" s="8">
        <v>0.14515692783699999</v>
      </c>
      <c r="AI659" s="8">
        <v>2.2254740090800001E-2</v>
      </c>
      <c r="AJ659" s="8">
        <v>6.4349878322700005E-2</v>
      </c>
      <c r="AK659" s="8">
        <v>0.47955680033199999</v>
      </c>
      <c r="AL659" s="8">
        <v>1.8217175797300001E-5</v>
      </c>
      <c r="AM659" s="8">
        <v>0.43535176678800003</v>
      </c>
      <c r="AN659" s="8">
        <v>1.1862350428399999</v>
      </c>
      <c r="AO659" s="8">
        <v>1.08666411939</v>
      </c>
      <c r="AP659" s="8">
        <v>1.1383767311099999</v>
      </c>
      <c r="AS659" s="7">
        <v>523991</v>
      </c>
      <c r="AT659" s="7" t="s">
        <v>691</v>
      </c>
      <c r="AU659" s="8">
        <v>0.20060983860050483</v>
      </c>
      <c r="AV659" s="8">
        <v>4.8714596875220985E-2</v>
      </c>
      <c r="AW659" s="8">
        <v>0.1450587321978016</v>
      </c>
      <c r="AX659" s="8">
        <v>9.6883414124188411E-2</v>
      </c>
      <c r="AY659" s="8">
        <v>2.2265770310076174E-2</v>
      </c>
      <c r="AZ659" s="8">
        <v>6.126168463113129E-2</v>
      </c>
      <c r="BA659" s="8">
        <v>0.18803016392887734</v>
      </c>
      <c r="BB659" s="8">
        <v>3.8481625598693711E-2</v>
      </c>
      <c r="BC659" s="8">
        <v>0.10687176023674354</v>
      </c>
      <c r="BD659" s="8">
        <v>0.24712884566519353</v>
      </c>
      <c r="BE659" s="8">
        <v>5.47929366842742E-2</v>
      </c>
      <c r="BF659" s="8">
        <v>0.1844051764876726</v>
      </c>
      <c r="BG659" s="8">
        <v>0.47955680033199949</v>
      </c>
      <c r="BH659" s="8">
        <v>2.3311018263599194E-5</v>
      </c>
      <c r="BI659" s="8">
        <v>0.43535176678799942</v>
      </c>
      <c r="BJ659" s="8">
        <v>1.3943831676733869</v>
      </c>
      <c r="BK659" s="8">
        <v>1.1804108690648385</v>
      </c>
      <c r="BL659" s="8">
        <v>1.3333835497643549</v>
      </c>
    </row>
    <row r="660" spans="1:64" x14ac:dyDescent="0.3">
      <c r="A660" s="7">
        <v>523999</v>
      </c>
      <c r="B660" s="7" t="s">
        <v>692</v>
      </c>
      <c r="C660" s="8">
        <f t="shared" si="180"/>
        <v>0.118079852375</v>
      </c>
      <c r="D660" s="8">
        <f t="shared" si="181"/>
        <v>2.1477264827199999E-2</v>
      </c>
      <c r="E660" s="8">
        <f t="shared" si="182"/>
        <v>4.6535905961199997E-2</v>
      </c>
      <c r="F660" s="8">
        <f t="shared" si="183"/>
        <v>9.1868697220400003E-2</v>
      </c>
      <c r="G660" s="8">
        <f t="shared" si="184"/>
        <v>1.0782282301499999E-2</v>
      </c>
      <c r="H660" s="8">
        <f t="shared" si="185"/>
        <v>2.29121123286E-2</v>
      </c>
      <c r="I660" s="8">
        <f t="shared" si="186"/>
        <v>9.8141607794399996E-2</v>
      </c>
      <c r="J660" s="8">
        <f t="shared" si="187"/>
        <v>1.4407015411699999E-2</v>
      </c>
      <c r="K660" s="8">
        <f t="shared" si="188"/>
        <v>2.56975868625E-2</v>
      </c>
      <c r="L660" s="8">
        <f t="shared" si="189"/>
        <v>0.14509295374100001</v>
      </c>
      <c r="M660" s="8">
        <f t="shared" si="190"/>
        <v>2.2175305454E-2</v>
      </c>
      <c r="N660" s="8">
        <f t="shared" si="191"/>
        <v>6.4130352814499997E-2</v>
      </c>
      <c r="O660" s="8">
        <f t="shared" si="192"/>
        <v>0.48011765190200001</v>
      </c>
      <c r="P660" s="8">
        <f t="shared" si="193"/>
        <v>1.2588243326899999E-5</v>
      </c>
      <c r="Q660" s="8">
        <f t="shared" si="194"/>
        <v>0.43592132519799998</v>
      </c>
      <c r="R660" s="8">
        <f t="shared" si="195"/>
        <v>1.18609302316</v>
      </c>
      <c r="S660" s="8">
        <f t="shared" si="196"/>
        <v>1.1255630918499999</v>
      </c>
      <c r="T660" s="8">
        <f t="shared" si="197"/>
        <v>1.1382462100699999</v>
      </c>
      <c r="W660" s="7" t="s">
        <v>1963</v>
      </c>
      <c r="X660" s="7" t="s">
        <v>692</v>
      </c>
      <c r="Y660" s="8">
        <v>0.118079852375</v>
      </c>
      <c r="Z660" s="8">
        <v>2.1477264827199999E-2</v>
      </c>
      <c r="AA660" s="8">
        <v>4.6535905961199997E-2</v>
      </c>
      <c r="AB660" s="8">
        <v>9.1868697220400003E-2</v>
      </c>
      <c r="AC660" s="8">
        <v>1.0782282301499999E-2</v>
      </c>
      <c r="AD660" s="8">
        <v>2.29121123286E-2</v>
      </c>
      <c r="AE660" s="8">
        <v>9.8141607794399996E-2</v>
      </c>
      <c r="AF660" s="8">
        <v>1.4407015411699999E-2</v>
      </c>
      <c r="AG660" s="8">
        <v>2.56975868625E-2</v>
      </c>
      <c r="AH660" s="8">
        <v>0.14509295374100001</v>
      </c>
      <c r="AI660" s="8">
        <v>2.2175305454E-2</v>
      </c>
      <c r="AJ660" s="8">
        <v>6.4130352814499997E-2</v>
      </c>
      <c r="AK660" s="8">
        <v>0.48011765190200001</v>
      </c>
      <c r="AL660" s="8">
        <v>1.2588243326899999E-5</v>
      </c>
      <c r="AM660" s="8">
        <v>0.43592132519799998</v>
      </c>
      <c r="AN660" s="8">
        <v>1.18609302316</v>
      </c>
      <c r="AO660" s="8">
        <v>1.1255630918499999</v>
      </c>
      <c r="AP660" s="8">
        <v>1.1382462100699999</v>
      </c>
      <c r="AS660" s="7">
        <v>523999</v>
      </c>
      <c r="AT660" s="7" t="s">
        <v>692</v>
      </c>
      <c r="AU660" s="8">
        <v>0.19884455474712104</v>
      </c>
      <c r="AV660" s="8">
        <v>4.8437273990535476E-2</v>
      </c>
      <c r="AW660" s="8">
        <v>0.14397739764307574</v>
      </c>
      <c r="AX660" s="8">
        <v>0.13330280296097238</v>
      </c>
      <c r="AY660" s="8">
        <v>3.1458405584757258E-2</v>
      </c>
      <c r="AZ660" s="8">
        <v>8.3524733211154653E-2</v>
      </c>
      <c r="BA660" s="8">
        <v>0.18628480768690803</v>
      </c>
      <c r="BB660" s="8">
        <v>3.8229202674520638E-2</v>
      </c>
      <c r="BC660" s="8">
        <v>0.10614459156533068</v>
      </c>
      <c r="BD660" s="8">
        <v>0.24489654654714518</v>
      </c>
      <c r="BE660" s="8">
        <v>5.4431870378909682E-2</v>
      </c>
      <c r="BF660" s="8">
        <v>0.18281513258108384</v>
      </c>
      <c r="BG660" s="8">
        <v>0.47237381880680618</v>
      </c>
      <c r="BH660" s="8">
        <v>1.6874977479140806E-5</v>
      </c>
      <c r="BI660" s="8">
        <v>0.42889033608190286</v>
      </c>
      <c r="BJ660" s="8">
        <v>1.3912592263799999</v>
      </c>
      <c r="BK660" s="8">
        <v>1.2321569094995162</v>
      </c>
      <c r="BL660" s="8">
        <v>1.3145295696690316</v>
      </c>
    </row>
    <row r="661" spans="1:64" x14ac:dyDescent="0.3">
      <c r="A661" s="7">
        <v>524113</v>
      </c>
      <c r="B661" s="7" t="s">
        <v>693</v>
      </c>
      <c r="C661" s="8">
        <f t="shared" si="180"/>
        <v>7.7738329227854841E-2</v>
      </c>
      <c r="D661" s="8">
        <f t="shared" si="181"/>
        <v>3.1414590214287094E-2</v>
      </c>
      <c r="E661" s="8">
        <f t="shared" si="182"/>
        <v>0.13405615501035481</v>
      </c>
      <c r="F661" s="8">
        <f t="shared" si="183"/>
        <v>0.17117534783782257</v>
      </c>
      <c r="G661" s="8">
        <f t="shared" si="184"/>
        <v>6.7868313219845169E-2</v>
      </c>
      <c r="H661" s="8">
        <f t="shared" si="185"/>
        <v>0.2312472885601452</v>
      </c>
      <c r="I661" s="8">
        <f t="shared" si="186"/>
        <v>9.4394139315096784E-2</v>
      </c>
      <c r="J661" s="8">
        <f t="shared" si="187"/>
        <v>3.5318709985222581E-2</v>
      </c>
      <c r="K661" s="8">
        <f t="shared" si="188"/>
        <v>0.12552274896087096</v>
      </c>
      <c r="L661" s="8">
        <f t="shared" si="189"/>
        <v>6.7500984122080651E-2</v>
      </c>
      <c r="M661" s="8">
        <f t="shared" si="190"/>
        <v>2.3686625601519358E-2</v>
      </c>
      <c r="N661" s="8">
        <f t="shared" si="191"/>
        <v>0.13124757467209677</v>
      </c>
      <c r="O661" s="8">
        <f t="shared" si="192"/>
        <v>0.2559770675643871</v>
      </c>
      <c r="P661" s="8">
        <f t="shared" si="193"/>
        <v>1.0930832263112902E-6</v>
      </c>
      <c r="Q661" s="8">
        <f t="shared" si="194"/>
        <v>0.10854485105690319</v>
      </c>
      <c r="R661" s="8">
        <f t="shared" si="195"/>
        <v>1</v>
      </c>
      <c r="S661" s="8">
        <f t="shared" si="196"/>
        <v>0.85738772381129025</v>
      </c>
      <c r="T661" s="8">
        <f t="shared" si="197"/>
        <v>0.64233237245499974</v>
      </c>
      <c r="W661" s="7" t="s">
        <v>1964</v>
      </c>
      <c r="X661" s="7" t="s">
        <v>693</v>
      </c>
      <c r="Y661" s="8">
        <v>0</v>
      </c>
      <c r="Z661" s="8">
        <v>0</v>
      </c>
      <c r="AA661" s="8">
        <v>0</v>
      </c>
      <c r="AB661" s="8">
        <v>0</v>
      </c>
      <c r="AC661" s="8">
        <v>0</v>
      </c>
      <c r="AD661" s="8">
        <v>0</v>
      </c>
      <c r="AE661" s="8">
        <v>0</v>
      </c>
      <c r="AF661" s="8">
        <v>0</v>
      </c>
      <c r="AG661" s="8">
        <v>0</v>
      </c>
      <c r="AH661" s="8">
        <v>0</v>
      </c>
      <c r="AI661" s="8">
        <v>0</v>
      </c>
      <c r="AJ661" s="8">
        <v>0</v>
      </c>
      <c r="AK661" s="8">
        <v>0</v>
      </c>
      <c r="AL661" s="8">
        <v>0</v>
      </c>
      <c r="AM661" s="8">
        <v>0</v>
      </c>
      <c r="AN661" s="8">
        <v>1</v>
      </c>
      <c r="AO661" s="8">
        <v>0</v>
      </c>
      <c r="AP661" s="8">
        <v>0</v>
      </c>
      <c r="AS661" s="7">
        <v>524113</v>
      </c>
      <c r="AT661" s="7" t="s">
        <v>693</v>
      </c>
      <c r="AU661" s="8">
        <v>7.7738329227854841E-2</v>
      </c>
      <c r="AV661" s="8">
        <v>3.1414590214287094E-2</v>
      </c>
      <c r="AW661" s="8">
        <v>0.13405615501035481</v>
      </c>
      <c r="AX661" s="8">
        <v>0.17117534783782257</v>
      </c>
      <c r="AY661" s="8">
        <v>6.7868313219845169E-2</v>
      </c>
      <c r="AZ661" s="8">
        <v>0.2312472885601452</v>
      </c>
      <c r="BA661" s="8">
        <v>9.4394139315096784E-2</v>
      </c>
      <c r="BB661" s="8">
        <v>3.5318709985222581E-2</v>
      </c>
      <c r="BC661" s="8">
        <v>0.12552274896087096</v>
      </c>
      <c r="BD661" s="8">
        <v>6.7500984122080651E-2</v>
      </c>
      <c r="BE661" s="8">
        <v>2.3686625601519358E-2</v>
      </c>
      <c r="BF661" s="8">
        <v>0.13124757467209677</v>
      </c>
      <c r="BG661" s="8">
        <v>0.2559770675643871</v>
      </c>
      <c r="BH661" s="8">
        <v>1.0930832263112902E-6</v>
      </c>
      <c r="BI661" s="8">
        <v>0.10854485105690319</v>
      </c>
      <c r="BJ661" s="8">
        <v>1.2432090744524193</v>
      </c>
      <c r="BK661" s="8">
        <v>0.85738772381129025</v>
      </c>
      <c r="BL661" s="8">
        <v>0.64233237245499974</v>
      </c>
    </row>
    <row r="662" spans="1:64" x14ac:dyDescent="0.3">
      <c r="A662" s="7">
        <v>524114</v>
      </c>
      <c r="B662" s="7" t="s">
        <v>694</v>
      </c>
      <c r="C662" s="8">
        <f t="shared" si="180"/>
        <v>0.15233534741635485</v>
      </c>
      <c r="D662" s="8">
        <f t="shared" si="181"/>
        <v>8.3456029556441949E-2</v>
      </c>
      <c r="E662" s="8">
        <f t="shared" si="182"/>
        <v>0.12280408794727421</v>
      </c>
      <c r="F662" s="8">
        <f t="shared" si="183"/>
        <v>0.43536022042327421</v>
      </c>
      <c r="G662" s="8">
        <f t="shared" si="184"/>
        <v>0.23524726859479031</v>
      </c>
      <c r="H662" s="8">
        <f t="shared" si="185"/>
        <v>0.31783444480216133</v>
      </c>
      <c r="I662" s="8">
        <f t="shared" si="186"/>
        <v>0.27315012823048379</v>
      </c>
      <c r="J662" s="8">
        <f t="shared" si="187"/>
        <v>0.15175861689660483</v>
      </c>
      <c r="K662" s="8">
        <f t="shared" si="188"/>
        <v>0.2022407540780484</v>
      </c>
      <c r="L662" s="8">
        <f t="shared" si="189"/>
        <v>0.15823034385722581</v>
      </c>
      <c r="M662" s="8">
        <f t="shared" si="190"/>
        <v>8.9579022309787079E-2</v>
      </c>
      <c r="N662" s="8">
        <f t="shared" si="191"/>
        <v>0.1762735663381774</v>
      </c>
      <c r="O662" s="8">
        <f t="shared" si="192"/>
        <v>0.1865909589003871</v>
      </c>
      <c r="P662" s="8">
        <f t="shared" si="193"/>
        <v>6.8501324049149983E-7</v>
      </c>
      <c r="Q662" s="8">
        <f t="shared" si="194"/>
        <v>6.851959154761289E-2</v>
      </c>
      <c r="R662" s="8">
        <f t="shared" si="195"/>
        <v>1</v>
      </c>
      <c r="S662" s="8">
        <f t="shared" si="196"/>
        <v>1.4077967725300002</v>
      </c>
      <c r="T662" s="8">
        <f t="shared" si="197"/>
        <v>1.0465043379145162</v>
      </c>
      <c r="W662" s="7" t="s">
        <v>1965</v>
      </c>
      <c r="X662" s="7" t="s">
        <v>694</v>
      </c>
      <c r="Y662" s="8">
        <v>0</v>
      </c>
      <c r="Z662" s="8">
        <v>0</v>
      </c>
      <c r="AA662" s="8">
        <v>0</v>
      </c>
      <c r="AB662" s="8">
        <v>0</v>
      </c>
      <c r="AC662" s="8">
        <v>0</v>
      </c>
      <c r="AD662" s="8">
        <v>0</v>
      </c>
      <c r="AE662" s="8">
        <v>0</v>
      </c>
      <c r="AF662" s="8">
        <v>0</v>
      </c>
      <c r="AG662" s="8">
        <v>0</v>
      </c>
      <c r="AH662" s="8">
        <v>0</v>
      </c>
      <c r="AI662" s="8">
        <v>0</v>
      </c>
      <c r="AJ662" s="8">
        <v>0</v>
      </c>
      <c r="AK662" s="8">
        <v>0</v>
      </c>
      <c r="AL662" s="8">
        <v>0</v>
      </c>
      <c r="AM662" s="8">
        <v>0</v>
      </c>
      <c r="AN662" s="8">
        <v>1</v>
      </c>
      <c r="AO662" s="8">
        <v>0</v>
      </c>
      <c r="AP662" s="8">
        <v>0</v>
      </c>
      <c r="AS662" s="7">
        <v>524114</v>
      </c>
      <c r="AT662" s="7" t="s">
        <v>694</v>
      </c>
      <c r="AU662" s="8">
        <v>0.15233534741635485</v>
      </c>
      <c r="AV662" s="8">
        <v>8.3456029556441949E-2</v>
      </c>
      <c r="AW662" s="8">
        <v>0.12280408794727421</v>
      </c>
      <c r="AX662" s="8">
        <v>0.43536022042327421</v>
      </c>
      <c r="AY662" s="8">
        <v>0.23524726859479031</v>
      </c>
      <c r="AZ662" s="8">
        <v>0.31783444480216133</v>
      </c>
      <c r="BA662" s="8">
        <v>0.27315012823048379</v>
      </c>
      <c r="BB662" s="8">
        <v>0.15175861689660483</v>
      </c>
      <c r="BC662" s="8">
        <v>0.2022407540780484</v>
      </c>
      <c r="BD662" s="8">
        <v>0.15823034385722581</v>
      </c>
      <c r="BE662" s="8">
        <v>8.9579022309787079E-2</v>
      </c>
      <c r="BF662" s="8">
        <v>0.1762735663381774</v>
      </c>
      <c r="BG662" s="8">
        <v>0.1865909589003871</v>
      </c>
      <c r="BH662" s="8">
        <v>6.8501324049149983E-7</v>
      </c>
      <c r="BI662" s="8">
        <v>6.851959154761289E-2</v>
      </c>
      <c r="BJ662" s="8">
        <v>1.3585954649200001</v>
      </c>
      <c r="BK662" s="8">
        <v>1.4077967725300002</v>
      </c>
      <c r="BL662" s="8">
        <v>1.0465043379145162</v>
      </c>
    </row>
    <row r="663" spans="1:64" x14ac:dyDescent="0.3">
      <c r="A663" s="7">
        <v>524126</v>
      </c>
      <c r="B663" s="7" t="s">
        <v>695</v>
      </c>
      <c r="C663" s="8">
        <f t="shared" si="180"/>
        <v>0.28384468213516129</v>
      </c>
      <c r="D663" s="8">
        <f t="shared" si="181"/>
        <v>0.14323399915891935</v>
      </c>
      <c r="E663" s="8">
        <f t="shared" si="182"/>
        <v>0.20839186496385481</v>
      </c>
      <c r="F663" s="8">
        <f t="shared" si="183"/>
        <v>0.81505628985856438</v>
      </c>
      <c r="G663" s="8">
        <f t="shared" si="184"/>
        <v>0.40252896194519361</v>
      </c>
      <c r="H663" s="8">
        <f t="shared" si="185"/>
        <v>0.53893031324448393</v>
      </c>
      <c r="I663" s="8">
        <f t="shared" si="186"/>
        <v>0.5029927811599032</v>
      </c>
      <c r="J663" s="8">
        <f t="shared" si="187"/>
        <v>0.25594216552879029</v>
      </c>
      <c r="K663" s="8">
        <f t="shared" si="188"/>
        <v>0.32589198241351619</v>
      </c>
      <c r="L663" s="8">
        <f t="shared" si="189"/>
        <v>0.29182040859512909</v>
      </c>
      <c r="M663" s="8">
        <f t="shared" si="190"/>
        <v>0.1524052247158226</v>
      </c>
      <c r="N663" s="8">
        <f t="shared" si="191"/>
        <v>0.30258746491072575</v>
      </c>
      <c r="O663" s="8">
        <f t="shared" si="192"/>
        <v>0.38028172117448422</v>
      </c>
      <c r="P663" s="8">
        <f t="shared" si="193"/>
        <v>1.5544237070174032E-6</v>
      </c>
      <c r="Q663" s="8">
        <f t="shared" si="194"/>
        <v>0.13995607456882278</v>
      </c>
      <c r="R663" s="8">
        <f t="shared" si="195"/>
        <v>1</v>
      </c>
      <c r="S663" s="8">
        <f t="shared" si="196"/>
        <v>2.6113542747253229</v>
      </c>
      <c r="T663" s="8">
        <f t="shared" si="197"/>
        <v>1.9396656387791942</v>
      </c>
      <c r="W663" s="7" t="s">
        <v>1966</v>
      </c>
      <c r="X663" s="7" t="s">
        <v>695</v>
      </c>
      <c r="Y663" s="8">
        <v>0</v>
      </c>
      <c r="Z663" s="8">
        <v>0</v>
      </c>
      <c r="AA663" s="8">
        <v>0</v>
      </c>
      <c r="AB663" s="8">
        <v>0</v>
      </c>
      <c r="AC663" s="8">
        <v>0</v>
      </c>
      <c r="AD663" s="8">
        <v>0</v>
      </c>
      <c r="AE663" s="8">
        <v>0</v>
      </c>
      <c r="AF663" s="8">
        <v>0</v>
      </c>
      <c r="AG663" s="8">
        <v>0</v>
      </c>
      <c r="AH663" s="8">
        <v>0</v>
      </c>
      <c r="AI663" s="8">
        <v>0</v>
      </c>
      <c r="AJ663" s="8">
        <v>0</v>
      </c>
      <c r="AK663" s="8">
        <v>0</v>
      </c>
      <c r="AL663" s="8">
        <v>0</v>
      </c>
      <c r="AM663" s="8">
        <v>0</v>
      </c>
      <c r="AN663" s="8">
        <v>1</v>
      </c>
      <c r="AO663" s="8">
        <v>0</v>
      </c>
      <c r="AP663" s="8">
        <v>0</v>
      </c>
      <c r="AS663" s="7">
        <v>524126</v>
      </c>
      <c r="AT663" s="7" t="s">
        <v>695</v>
      </c>
      <c r="AU663" s="8">
        <v>0.28384468213516129</v>
      </c>
      <c r="AV663" s="8">
        <v>0.14323399915891935</v>
      </c>
      <c r="AW663" s="8">
        <v>0.20839186496385481</v>
      </c>
      <c r="AX663" s="8">
        <v>0.81505628985856438</v>
      </c>
      <c r="AY663" s="8">
        <v>0.40252896194519361</v>
      </c>
      <c r="AZ663" s="8">
        <v>0.53893031324448393</v>
      </c>
      <c r="BA663" s="8">
        <v>0.5029927811599032</v>
      </c>
      <c r="BB663" s="8">
        <v>0.25594216552879029</v>
      </c>
      <c r="BC663" s="8">
        <v>0.32589198241351619</v>
      </c>
      <c r="BD663" s="8">
        <v>0.29182040859512909</v>
      </c>
      <c r="BE663" s="8">
        <v>0.1524052247158226</v>
      </c>
      <c r="BF663" s="8">
        <v>0.30258746491072575</v>
      </c>
      <c r="BG663" s="8">
        <v>0.38028172117448422</v>
      </c>
      <c r="BH663" s="8">
        <v>1.5544237070174032E-6</v>
      </c>
      <c r="BI663" s="8">
        <v>0.13995607456882278</v>
      </c>
      <c r="BJ663" s="8">
        <v>1.6354705462579029</v>
      </c>
      <c r="BK663" s="8">
        <v>2.6113542747253229</v>
      </c>
      <c r="BL663" s="8">
        <v>1.9396656387791942</v>
      </c>
    </row>
    <row r="664" spans="1:64" x14ac:dyDescent="0.3">
      <c r="A664" s="7">
        <v>524127</v>
      </c>
      <c r="B664" s="7" t="s">
        <v>696</v>
      </c>
      <c r="C664" s="8">
        <f t="shared" si="180"/>
        <v>0.29781191092600001</v>
      </c>
      <c r="D664" s="8">
        <f t="shared" si="181"/>
        <v>0.13626220172799999</v>
      </c>
      <c r="E664" s="8">
        <f t="shared" si="182"/>
        <v>0.112078873299</v>
      </c>
      <c r="F664" s="8">
        <f t="shared" si="183"/>
        <v>0.37652169086999998</v>
      </c>
      <c r="G664" s="8">
        <f t="shared" si="184"/>
        <v>0.15845936074600001</v>
      </c>
      <c r="H664" s="8">
        <f t="shared" si="185"/>
        <v>8.4513782480300004E-2</v>
      </c>
      <c r="I664" s="8">
        <f t="shared" si="186"/>
        <v>0.51468256316299998</v>
      </c>
      <c r="J664" s="8">
        <f t="shared" si="187"/>
        <v>0.22739398349000001</v>
      </c>
      <c r="K664" s="8">
        <f t="shared" si="188"/>
        <v>9.6370532898299999E-2</v>
      </c>
      <c r="L664" s="8">
        <f t="shared" si="189"/>
        <v>0.30017397046799998</v>
      </c>
      <c r="M664" s="8">
        <f t="shared" si="190"/>
        <v>0.13867248958799999</v>
      </c>
      <c r="N664" s="8">
        <f t="shared" si="191"/>
        <v>0.18674051096800001</v>
      </c>
      <c r="O664" s="8">
        <f t="shared" si="192"/>
        <v>0.44414082687099998</v>
      </c>
      <c r="P664" s="8">
        <f t="shared" si="193"/>
        <v>4.27524943476E-6</v>
      </c>
      <c r="Q664" s="8">
        <f t="shared" si="194"/>
        <v>0.16310496606200001</v>
      </c>
      <c r="R664" s="8">
        <f t="shared" si="195"/>
        <v>1.5461529859500001</v>
      </c>
      <c r="S664" s="8">
        <f t="shared" si="196"/>
        <v>1.6194948340999999</v>
      </c>
      <c r="T664" s="8">
        <f t="shared" si="197"/>
        <v>1.8384470795500001</v>
      </c>
      <c r="W664" s="7" t="s">
        <v>1967</v>
      </c>
      <c r="X664" s="7" t="s">
        <v>696</v>
      </c>
      <c r="Y664" s="8">
        <v>0.29781191092600001</v>
      </c>
      <c r="Z664" s="8">
        <v>0.13626220172799999</v>
      </c>
      <c r="AA664" s="8">
        <v>0.112078873299</v>
      </c>
      <c r="AB664" s="8">
        <v>0.37652169086999998</v>
      </c>
      <c r="AC664" s="8">
        <v>0.15845936074600001</v>
      </c>
      <c r="AD664" s="8">
        <v>8.4513782480300004E-2</v>
      </c>
      <c r="AE664" s="8">
        <v>0.51468256316299998</v>
      </c>
      <c r="AF664" s="8">
        <v>0.22739398349000001</v>
      </c>
      <c r="AG664" s="8">
        <v>9.6370532898299999E-2</v>
      </c>
      <c r="AH664" s="8">
        <v>0.30017397046799998</v>
      </c>
      <c r="AI664" s="8">
        <v>0.13867248958799999</v>
      </c>
      <c r="AJ664" s="8">
        <v>0.18674051096800001</v>
      </c>
      <c r="AK664" s="8">
        <v>0.44414082687099998</v>
      </c>
      <c r="AL664" s="8">
        <v>4.27524943476E-6</v>
      </c>
      <c r="AM664" s="8">
        <v>0.16310496606200001</v>
      </c>
      <c r="AN664" s="8">
        <v>1.5461529859500001</v>
      </c>
      <c r="AO664" s="8">
        <v>1.6194948340999999</v>
      </c>
      <c r="AP664" s="8">
        <v>1.8384470795500001</v>
      </c>
      <c r="AS664" s="7">
        <v>524127</v>
      </c>
      <c r="AT664" s="7" t="s">
        <v>696</v>
      </c>
      <c r="AU664" s="8">
        <v>0.21944243484500003</v>
      </c>
      <c r="AV664" s="8">
        <v>0.11701233008466611</v>
      </c>
      <c r="AW664" s="8">
        <v>0.16308422673508063</v>
      </c>
      <c r="AX664" s="8">
        <v>0.73203943324019338</v>
      </c>
      <c r="AY664" s="8">
        <v>0.37819836093687104</v>
      </c>
      <c r="AZ664" s="8">
        <v>0.5010708345687146</v>
      </c>
      <c r="BA664" s="8">
        <v>0.39092104714004844</v>
      </c>
      <c r="BB664" s="8">
        <v>0.21034554478238066</v>
      </c>
      <c r="BC664" s="8">
        <v>0.26350697406871459</v>
      </c>
      <c r="BD664" s="8">
        <v>0.22668000354138707</v>
      </c>
      <c r="BE664" s="8">
        <v>0.12471940138996611</v>
      </c>
      <c r="BF664" s="8">
        <v>0.23546778272082258</v>
      </c>
      <c r="BG664" s="8">
        <v>0.27937890722530623</v>
      </c>
      <c r="BH664" s="8">
        <v>1.0374259729684032E-6</v>
      </c>
      <c r="BI664" s="8">
        <v>0.10259828510351608</v>
      </c>
      <c r="BJ664" s="8">
        <v>1.4995389916648387</v>
      </c>
      <c r="BK664" s="8">
        <v>2.2403408868106451</v>
      </c>
      <c r="BL664" s="8">
        <v>1.4938058240556449</v>
      </c>
    </row>
    <row r="665" spans="1:64" x14ac:dyDescent="0.3">
      <c r="A665" s="7">
        <v>524128</v>
      </c>
      <c r="B665" s="7" t="s">
        <v>697</v>
      </c>
      <c r="C665" s="8">
        <f t="shared" si="180"/>
        <v>7.5007627740612912E-2</v>
      </c>
      <c r="D665" s="8">
        <f t="shared" si="181"/>
        <v>4.2927541538591935E-2</v>
      </c>
      <c r="E665" s="8">
        <f t="shared" si="182"/>
        <v>6.4874253390629022E-2</v>
      </c>
      <c r="F665" s="8">
        <f t="shared" si="183"/>
        <v>0.28554402686706448</v>
      </c>
      <c r="G665" s="8">
        <f t="shared" si="184"/>
        <v>0.15716158306330646</v>
      </c>
      <c r="H665" s="8">
        <f t="shared" si="185"/>
        <v>0.215893683048</v>
      </c>
      <c r="I665" s="8">
        <f t="shared" si="186"/>
        <v>0.13777967092287097</v>
      </c>
      <c r="J665" s="8">
        <f t="shared" si="187"/>
        <v>8.0240948993456462E-2</v>
      </c>
      <c r="K665" s="8">
        <f t="shared" si="188"/>
        <v>0.11126826955674193</v>
      </c>
      <c r="L665" s="8">
        <f t="shared" si="189"/>
        <v>7.9486274550532254E-2</v>
      </c>
      <c r="M665" s="8">
        <f t="shared" si="190"/>
        <v>4.7098009619614523E-2</v>
      </c>
      <c r="N665" s="8">
        <f t="shared" si="191"/>
        <v>9.3080293087032265E-2</v>
      </c>
      <c r="O665" s="8">
        <f t="shared" si="192"/>
        <v>8.538868751496774E-2</v>
      </c>
      <c r="P665" s="8">
        <f t="shared" si="193"/>
        <v>2.4925096535900003E-7</v>
      </c>
      <c r="Q665" s="8">
        <f t="shared" si="194"/>
        <v>3.1311919894258064E-2</v>
      </c>
      <c r="R665" s="8">
        <f t="shared" si="195"/>
        <v>1</v>
      </c>
      <c r="S665" s="8">
        <f t="shared" si="196"/>
        <v>0.85214768007532249</v>
      </c>
      <c r="T665" s="8">
        <f t="shared" si="197"/>
        <v>0.52283727657000001</v>
      </c>
      <c r="W665" s="7" t="s">
        <v>1968</v>
      </c>
      <c r="X665" s="7" t="s">
        <v>697</v>
      </c>
      <c r="Y665" s="8">
        <v>0</v>
      </c>
      <c r="Z665" s="8">
        <v>0</v>
      </c>
      <c r="AA665" s="8">
        <v>0</v>
      </c>
      <c r="AB665" s="8">
        <v>0</v>
      </c>
      <c r="AC665" s="8">
        <v>0</v>
      </c>
      <c r="AD665" s="8">
        <v>0</v>
      </c>
      <c r="AE665" s="8">
        <v>0</v>
      </c>
      <c r="AF665" s="8">
        <v>0</v>
      </c>
      <c r="AG665" s="8">
        <v>0</v>
      </c>
      <c r="AH665" s="8">
        <v>0</v>
      </c>
      <c r="AI665" s="8">
        <v>0</v>
      </c>
      <c r="AJ665" s="8">
        <v>0</v>
      </c>
      <c r="AK665" s="8">
        <v>0</v>
      </c>
      <c r="AL665" s="8">
        <v>0</v>
      </c>
      <c r="AM665" s="8">
        <v>0</v>
      </c>
      <c r="AN665" s="8">
        <v>1</v>
      </c>
      <c r="AO665" s="8">
        <v>0</v>
      </c>
      <c r="AP665" s="8">
        <v>0</v>
      </c>
      <c r="AS665" s="7">
        <v>524128</v>
      </c>
      <c r="AT665" s="7" t="s">
        <v>697</v>
      </c>
      <c r="AU665" s="8">
        <v>7.5007627740612912E-2</v>
      </c>
      <c r="AV665" s="8">
        <v>4.2927541538591935E-2</v>
      </c>
      <c r="AW665" s="8">
        <v>6.4874253390629022E-2</v>
      </c>
      <c r="AX665" s="8">
        <v>0.28554402686706448</v>
      </c>
      <c r="AY665" s="8">
        <v>0.15716158306330646</v>
      </c>
      <c r="AZ665" s="8">
        <v>0.215893683048</v>
      </c>
      <c r="BA665" s="8">
        <v>0.13777967092287097</v>
      </c>
      <c r="BB665" s="8">
        <v>8.0240948993456462E-2</v>
      </c>
      <c r="BC665" s="8">
        <v>0.11126826955674193</v>
      </c>
      <c r="BD665" s="8">
        <v>7.9486274550532254E-2</v>
      </c>
      <c r="BE665" s="8">
        <v>4.7098009619614523E-2</v>
      </c>
      <c r="BF665" s="8">
        <v>9.3080293087032265E-2</v>
      </c>
      <c r="BG665" s="8">
        <v>8.538868751496774E-2</v>
      </c>
      <c r="BH665" s="8">
        <v>2.4925096535900003E-7</v>
      </c>
      <c r="BI665" s="8">
        <v>3.1311919894258064E-2</v>
      </c>
      <c r="BJ665" s="8">
        <v>1.1828094226698387</v>
      </c>
      <c r="BK665" s="8">
        <v>0.85214768007532249</v>
      </c>
      <c r="BL665" s="8">
        <v>0.52283727657000001</v>
      </c>
    </row>
    <row r="666" spans="1:64" x14ac:dyDescent="0.3">
      <c r="A666" s="7">
        <v>524130</v>
      </c>
      <c r="B666" s="7" t="s">
        <v>698</v>
      </c>
      <c r="C666" s="8">
        <f t="shared" si="180"/>
        <v>8.8558851735677416E-2</v>
      </c>
      <c r="D666" s="8">
        <f t="shared" si="181"/>
        <v>5.2388694182548386E-2</v>
      </c>
      <c r="E666" s="8">
        <f t="shared" si="182"/>
        <v>7.1399632439290317E-2</v>
      </c>
      <c r="F666" s="8">
        <f t="shared" si="183"/>
        <v>0.29587741982583871</v>
      </c>
      <c r="G666" s="8">
        <f t="shared" si="184"/>
        <v>0.16914807598293549</v>
      </c>
      <c r="H666" s="8">
        <f t="shared" si="185"/>
        <v>0.22504701128961288</v>
      </c>
      <c r="I666" s="8">
        <f t="shared" si="186"/>
        <v>0.15611278269275805</v>
      </c>
      <c r="J666" s="8">
        <f t="shared" si="187"/>
        <v>9.3691765051209686E-2</v>
      </c>
      <c r="K666" s="8">
        <f t="shared" si="188"/>
        <v>0.11867945399546774</v>
      </c>
      <c r="L666" s="8">
        <f t="shared" si="189"/>
        <v>9.2815628153919347E-2</v>
      </c>
      <c r="M666" s="8">
        <f t="shared" si="190"/>
        <v>5.6641176026483879E-2</v>
      </c>
      <c r="N666" s="8">
        <f t="shared" si="191"/>
        <v>0.10167358756770965</v>
      </c>
      <c r="O666" s="8">
        <f t="shared" si="192"/>
        <v>0.10015588795664518</v>
      </c>
      <c r="P666" s="8">
        <f t="shared" si="193"/>
        <v>3.0947255529467745E-7</v>
      </c>
      <c r="Q666" s="8">
        <f t="shared" si="194"/>
        <v>3.7685758357483869E-2</v>
      </c>
      <c r="R666" s="8">
        <f t="shared" si="195"/>
        <v>1</v>
      </c>
      <c r="S666" s="8">
        <f t="shared" si="196"/>
        <v>0.91587895871064517</v>
      </c>
      <c r="T666" s="8">
        <f t="shared" si="197"/>
        <v>0.59429045335225805</v>
      </c>
      <c r="W666" s="7" t="s">
        <v>1969</v>
      </c>
      <c r="X666" s="7" t="s">
        <v>698</v>
      </c>
      <c r="Y666" s="8">
        <v>0</v>
      </c>
      <c r="Z666" s="8">
        <v>0</v>
      </c>
      <c r="AA666" s="8">
        <v>0</v>
      </c>
      <c r="AB666" s="8">
        <v>0</v>
      </c>
      <c r="AC666" s="8">
        <v>0</v>
      </c>
      <c r="AD666" s="8">
        <v>0</v>
      </c>
      <c r="AE666" s="8">
        <v>0</v>
      </c>
      <c r="AF666" s="8">
        <v>0</v>
      </c>
      <c r="AG666" s="8">
        <v>0</v>
      </c>
      <c r="AH666" s="8">
        <v>0</v>
      </c>
      <c r="AI666" s="8">
        <v>0</v>
      </c>
      <c r="AJ666" s="8">
        <v>0</v>
      </c>
      <c r="AK666" s="8">
        <v>0</v>
      </c>
      <c r="AL666" s="8">
        <v>0</v>
      </c>
      <c r="AM666" s="8">
        <v>0</v>
      </c>
      <c r="AN666" s="8">
        <v>1</v>
      </c>
      <c r="AO666" s="8">
        <v>0</v>
      </c>
      <c r="AP666" s="8">
        <v>0</v>
      </c>
      <c r="AS666" s="7">
        <v>524130</v>
      </c>
      <c r="AT666" s="7" t="s">
        <v>698</v>
      </c>
      <c r="AU666" s="8">
        <v>8.8558851735677416E-2</v>
      </c>
      <c r="AV666" s="8">
        <v>5.2388694182548386E-2</v>
      </c>
      <c r="AW666" s="8">
        <v>7.1399632439290317E-2</v>
      </c>
      <c r="AX666" s="8">
        <v>0.29587741982583871</v>
      </c>
      <c r="AY666" s="8">
        <v>0.16914807598293549</v>
      </c>
      <c r="AZ666" s="8">
        <v>0.22504701128961288</v>
      </c>
      <c r="BA666" s="8">
        <v>0.15611278269275805</v>
      </c>
      <c r="BB666" s="8">
        <v>9.3691765051209686E-2</v>
      </c>
      <c r="BC666" s="8">
        <v>0.11867945399546774</v>
      </c>
      <c r="BD666" s="8">
        <v>9.2815628153919347E-2</v>
      </c>
      <c r="BE666" s="8">
        <v>5.6641176026483879E-2</v>
      </c>
      <c r="BF666" s="8">
        <v>0.10167358756770965</v>
      </c>
      <c r="BG666" s="8">
        <v>0.10015588795664518</v>
      </c>
      <c r="BH666" s="8">
        <v>3.0947255529467745E-7</v>
      </c>
      <c r="BI666" s="8">
        <v>3.7685758357483869E-2</v>
      </c>
      <c r="BJ666" s="8">
        <v>1.2123471783577418</v>
      </c>
      <c r="BK666" s="8">
        <v>0.91587895871064517</v>
      </c>
      <c r="BL666" s="8">
        <v>0.59429045335225805</v>
      </c>
    </row>
    <row r="667" spans="1:64" x14ac:dyDescent="0.3">
      <c r="A667" s="7">
        <v>524210</v>
      </c>
      <c r="B667" s="7" t="s">
        <v>699</v>
      </c>
      <c r="C667" s="8">
        <f t="shared" si="180"/>
        <v>0.36976276468699998</v>
      </c>
      <c r="D667" s="8">
        <f t="shared" si="181"/>
        <v>0.201988499919</v>
      </c>
      <c r="E667" s="8">
        <f t="shared" si="182"/>
        <v>0.10101566276600001</v>
      </c>
      <c r="F667" s="8">
        <f t="shared" si="183"/>
        <v>0.44053933990799998</v>
      </c>
      <c r="G667" s="8">
        <f t="shared" si="184"/>
        <v>0.244974642578</v>
      </c>
      <c r="H667" s="8">
        <f t="shared" si="185"/>
        <v>9.3922939434100003E-2</v>
      </c>
      <c r="I667" s="8">
        <f t="shared" si="186"/>
        <v>0.37524120345500001</v>
      </c>
      <c r="J667" s="8">
        <f t="shared" si="187"/>
        <v>0.20589126193599999</v>
      </c>
      <c r="K667" s="8">
        <f t="shared" si="188"/>
        <v>5.5002689824700003E-2</v>
      </c>
      <c r="L667" s="8">
        <f t="shared" si="189"/>
        <v>0.37441894395100001</v>
      </c>
      <c r="M667" s="8">
        <f t="shared" si="190"/>
        <v>0.205598515402</v>
      </c>
      <c r="N667" s="8">
        <f t="shared" si="191"/>
        <v>0.171861639727</v>
      </c>
      <c r="O667" s="8">
        <f t="shared" si="192"/>
        <v>0.43630594565800002</v>
      </c>
      <c r="P667" s="8">
        <f t="shared" si="193"/>
        <v>3.8629024599799998E-6</v>
      </c>
      <c r="Q667" s="8">
        <f t="shared" si="194"/>
        <v>0.26305411626300002</v>
      </c>
      <c r="R667" s="8">
        <f t="shared" si="195"/>
        <v>1.6727669273700001</v>
      </c>
      <c r="S667" s="8">
        <f t="shared" si="196"/>
        <v>1.7794369219199999</v>
      </c>
      <c r="T667" s="8">
        <f t="shared" si="197"/>
        <v>1.6361351552200001</v>
      </c>
      <c r="W667" s="7" t="s">
        <v>1970</v>
      </c>
      <c r="X667" s="7" t="s">
        <v>699</v>
      </c>
      <c r="Y667" s="8">
        <v>0.36976276468699998</v>
      </c>
      <c r="Z667" s="8">
        <v>0.201988499919</v>
      </c>
      <c r="AA667" s="8">
        <v>0.10101566276600001</v>
      </c>
      <c r="AB667" s="8">
        <v>0.44053933990799998</v>
      </c>
      <c r="AC667" s="8">
        <v>0.244974642578</v>
      </c>
      <c r="AD667" s="8">
        <v>9.3922939434100003E-2</v>
      </c>
      <c r="AE667" s="8">
        <v>0.37524120345500001</v>
      </c>
      <c r="AF667" s="8">
        <v>0.20589126193599999</v>
      </c>
      <c r="AG667" s="8">
        <v>5.5002689824700003E-2</v>
      </c>
      <c r="AH667" s="8">
        <v>0.37441894395100001</v>
      </c>
      <c r="AI667" s="8">
        <v>0.205598515402</v>
      </c>
      <c r="AJ667" s="8">
        <v>0.171861639727</v>
      </c>
      <c r="AK667" s="8">
        <v>0.43630594565800002</v>
      </c>
      <c r="AL667" s="8">
        <v>3.8629024599799998E-6</v>
      </c>
      <c r="AM667" s="8">
        <v>0.26305411626300002</v>
      </c>
      <c r="AN667" s="8">
        <v>1.6727669273700001</v>
      </c>
      <c r="AO667" s="8">
        <v>1.7794369219199999</v>
      </c>
      <c r="AP667" s="8">
        <v>1.6361351552200001</v>
      </c>
      <c r="AS667" s="7">
        <v>524210</v>
      </c>
      <c r="AT667" s="7" t="s">
        <v>699</v>
      </c>
      <c r="AU667" s="8">
        <v>0.36124439279049841</v>
      </c>
      <c r="AV667" s="8">
        <v>0.21014281935749196</v>
      </c>
      <c r="AW667" s="8">
        <v>0.20491457345601935</v>
      </c>
      <c r="AX667" s="8">
        <v>0.42473124404480644</v>
      </c>
      <c r="AY667" s="8">
        <v>0.2628164980358984</v>
      </c>
      <c r="AZ667" s="8">
        <v>0.28209743263637099</v>
      </c>
      <c r="BA667" s="8">
        <v>0.37728204166876472</v>
      </c>
      <c r="BB667" s="8">
        <v>0.2256370494150387</v>
      </c>
      <c r="BC667" s="8">
        <v>0.19658176321029192</v>
      </c>
      <c r="BD667" s="8">
        <v>0.36952803036912418</v>
      </c>
      <c r="BE667" s="8">
        <v>0.21921759530036128</v>
      </c>
      <c r="BF667" s="8">
        <v>0.31075862816645167</v>
      </c>
      <c r="BG667" s="8">
        <v>0.43630594565799974</v>
      </c>
      <c r="BH667" s="8">
        <v>3.5893611424424178E-6</v>
      </c>
      <c r="BI667" s="8">
        <v>0.26305411626299968</v>
      </c>
      <c r="BJ667" s="8">
        <v>1.776301785603871</v>
      </c>
      <c r="BK667" s="8">
        <v>1.9696451747172579</v>
      </c>
      <c r="BL667" s="8">
        <v>1.799500854294839</v>
      </c>
    </row>
    <row r="668" spans="1:64" x14ac:dyDescent="0.3">
      <c r="A668" s="7">
        <v>524291</v>
      </c>
      <c r="B668" s="7" t="s">
        <v>700</v>
      </c>
      <c r="C668" s="8">
        <f t="shared" si="180"/>
        <v>0.36994599595099997</v>
      </c>
      <c r="D668" s="8">
        <f t="shared" si="181"/>
        <v>0.202089619833</v>
      </c>
      <c r="E668" s="8">
        <f t="shared" si="182"/>
        <v>9.9935055694000005E-2</v>
      </c>
      <c r="F668" s="8">
        <f t="shared" si="183"/>
        <v>0.11070967172399999</v>
      </c>
      <c r="G668" s="8">
        <f t="shared" si="184"/>
        <v>6.1601073414599999E-2</v>
      </c>
      <c r="H668" s="8">
        <f t="shared" si="185"/>
        <v>2.2775002008399998E-2</v>
      </c>
      <c r="I668" s="8">
        <f t="shared" si="186"/>
        <v>0.37717671529500002</v>
      </c>
      <c r="J668" s="8">
        <f t="shared" si="187"/>
        <v>0.206968605917</v>
      </c>
      <c r="K668" s="8">
        <f t="shared" si="188"/>
        <v>5.3559769151199997E-2</v>
      </c>
      <c r="L668" s="8">
        <f t="shared" si="189"/>
        <v>0.37557187829799998</v>
      </c>
      <c r="M668" s="8">
        <f t="shared" si="190"/>
        <v>0.20622669582399999</v>
      </c>
      <c r="N668" s="8">
        <f t="shared" si="191"/>
        <v>0.17099261758000001</v>
      </c>
      <c r="O668" s="8">
        <f t="shared" si="192"/>
        <v>0.43519638930400001</v>
      </c>
      <c r="P668" s="8">
        <f t="shared" si="193"/>
        <v>1.53695297439E-5</v>
      </c>
      <c r="Q668" s="8">
        <f t="shared" si="194"/>
        <v>0.26181685009400002</v>
      </c>
      <c r="R668" s="8">
        <f t="shared" si="195"/>
        <v>1.67197067148</v>
      </c>
      <c r="S668" s="8">
        <f t="shared" si="196"/>
        <v>1.19508574715</v>
      </c>
      <c r="T668" s="8">
        <f t="shared" si="197"/>
        <v>1.6377050903599999</v>
      </c>
      <c r="W668" s="7" t="s">
        <v>1971</v>
      </c>
      <c r="X668" s="7" t="s">
        <v>700</v>
      </c>
      <c r="Y668" s="8">
        <v>0.36994599595099997</v>
      </c>
      <c r="Z668" s="8">
        <v>0.202089619833</v>
      </c>
      <c r="AA668" s="8">
        <v>9.9935055694000005E-2</v>
      </c>
      <c r="AB668" s="8">
        <v>0.11070967172399999</v>
      </c>
      <c r="AC668" s="8">
        <v>6.1601073414599999E-2</v>
      </c>
      <c r="AD668" s="8">
        <v>2.2775002008399998E-2</v>
      </c>
      <c r="AE668" s="8">
        <v>0.37717671529500002</v>
      </c>
      <c r="AF668" s="8">
        <v>0.206968605917</v>
      </c>
      <c r="AG668" s="8">
        <v>5.3559769151199997E-2</v>
      </c>
      <c r="AH668" s="8">
        <v>0.37557187829799998</v>
      </c>
      <c r="AI668" s="8">
        <v>0.20622669582399999</v>
      </c>
      <c r="AJ668" s="8">
        <v>0.17099261758000001</v>
      </c>
      <c r="AK668" s="8">
        <v>0.43519638930400001</v>
      </c>
      <c r="AL668" s="8">
        <v>1.53695297439E-5</v>
      </c>
      <c r="AM668" s="8">
        <v>0.26181685009400002</v>
      </c>
      <c r="AN668" s="8">
        <v>1.67197067148</v>
      </c>
      <c r="AO668" s="8">
        <v>1.19508574715</v>
      </c>
      <c r="AP668" s="8">
        <v>1.6377050903599999</v>
      </c>
      <c r="AS668" s="7">
        <v>524291</v>
      </c>
      <c r="AT668" s="7" t="s">
        <v>700</v>
      </c>
      <c r="AU668" s="8">
        <v>0.35770159151474185</v>
      </c>
      <c r="AV668" s="8">
        <v>0.20968559772016129</v>
      </c>
      <c r="AW668" s="8">
        <v>0.20140409876081777</v>
      </c>
      <c r="AX668" s="8">
        <v>0.22181724750237097</v>
      </c>
      <c r="AY668" s="8">
        <v>0.14048307384239198</v>
      </c>
      <c r="AZ668" s="8">
        <v>0.15638155315628002</v>
      </c>
      <c r="BA668" s="8">
        <v>0.37525836047633859</v>
      </c>
      <c r="BB668" s="8">
        <v>0.22618893067307752</v>
      </c>
      <c r="BC668" s="8">
        <v>0.19470923197478063</v>
      </c>
      <c r="BD668" s="8">
        <v>0.36685771097427416</v>
      </c>
      <c r="BE668" s="8">
        <v>0.21928290289929034</v>
      </c>
      <c r="BF668" s="8">
        <v>0.30605191786751607</v>
      </c>
      <c r="BG668" s="8">
        <v>0.42115779610064519</v>
      </c>
      <c r="BH668" s="8">
        <v>9.2635274193996758E-6</v>
      </c>
      <c r="BI668" s="8">
        <v>0.25337114525225818</v>
      </c>
      <c r="BJ668" s="8">
        <v>1.7687912879966128</v>
      </c>
      <c r="BK668" s="8">
        <v>1.4864238099850002</v>
      </c>
      <c r="BL668" s="8">
        <v>1.7638984586079032</v>
      </c>
    </row>
    <row r="669" spans="1:64" x14ac:dyDescent="0.3">
      <c r="A669" s="7">
        <v>524292</v>
      </c>
      <c r="B669" s="7" t="s">
        <v>1261</v>
      </c>
      <c r="C669" s="8">
        <f t="shared" si="180"/>
        <v>0.36977138509000002</v>
      </c>
      <c r="D669" s="8">
        <f t="shared" si="181"/>
        <v>0.201978815807</v>
      </c>
      <c r="E669" s="8">
        <f t="shared" si="182"/>
        <v>0.101600705804</v>
      </c>
      <c r="F669" s="8">
        <f t="shared" si="183"/>
        <v>0.16420118695800001</v>
      </c>
      <c r="G669" s="8">
        <f t="shared" si="184"/>
        <v>9.1310251429799996E-2</v>
      </c>
      <c r="H669" s="8">
        <f t="shared" si="185"/>
        <v>3.5500791645499997E-2</v>
      </c>
      <c r="I669" s="8">
        <f t="shared" si="186"/>
        <v>0.37557091374500001</v>
      </c>
      <c r="J669" s="8">
        <f t="shared" si="187"/>
        <v>0.20607013140899999</v>
      </c>
      <c r="K669" s="8">
        <f t="shared" si="188"/>
        <v>5.5790347023600001E-2</v>
      </c>
      <c r="L669" s="8">
        <f t="shared" si="189"/>
        <v>0.374765214437</v>
      </c>
      <c r="M669" s="8">
        <f t="shared" si="190"/>
        <v>0.20576879548599999</v>
      </c>
      <c r="N669" s="8">
        <f t="shared" si="191"/>
        <v>0.172809029419</v>
      </c>
      <c r="O669" s="8">
        <f t="shared" si="192"/>
        <v>0.43592623139300002</v>
      </c>
      <c r="P669" s="8">
        <f t="shared" si="193"/>
        <v>1.03631772803E-5</v>
      </c>
      <c r="Q669" s="8">
        <f t="shared" si="194"/>
        <v>0.26281340155499999</v>
      </c>
      <c r="R669" s="8">
        <f t="shared" si="195"/>
        <v>1.6733509067000001</v>
      </c>
      <c r="S669" s="8">
        <f t="shared" si="196"/>
        <v>1.29101223003</v>
      </c>
      <c r="T669" s="8">
        <f t="shared" si="197"/>
        <v>1.6374313921799999</v>
      </c>
      <c r="W669" s="7" t="s">
        <v>1972</v>
      </c>
      <c r="X669" s="7" t="s">
        <v>1261</v>
      </c>
      <c r="Y669" s="8">
        <v>0.36977138509000002</v>
      </c>
      <c r="Z669" s="8">
        <v>0.201978815807</v>
      </c>
      <c r="AA669" s="8">
        <v>0.101600705804</v>
      </c>
      <c r="AB669" s="8">
        <v>0.16420118695800001</v>
      </c>
      <c r="AC669" s="8">
        <v>9.1310251429799996E-2</v>
      </c>
      <c r="AD669" s="8">
        <v>3.5500791645499997E-2</v>
      </c>
      <c r="AE669" s="8">
        <v>0.37557091374500001</v>
      </c>
      <c r="AF669" s="8">
        <v>0.20607013140899999</v>
      </c>
      <c r="AG669" s="8">
        <v>5.5790347023600001E-2</v>
      </c>
      <c r="AH669" s="8">
        <v>0.374765214437</v>
      </c>
      <c r="AI669" s="8">
        <v>0.20576879548599999</v>
      </c>
      <c r="AJ669" s="8">
        <v>0.172809029419</v>
      </c>
      <c r="AK669" s="8">
        <v>0.43592623139300002</v>
      </c>
      <c r="AL669" s="8">
        <v>1.03631772803E-5</v>
      </c>
      <c r="AM669" s="8">
        <v>0.26281340155499999</v>
      </c>
      <c r="AN669" s="8">
        <v>1.6733509067000001</v>
      </c>
      <c r="AO669" s="8">
        <v>1.29101223003</v>
      </c>
      <c r="AP669" s="8">
        <v>1.6374313921799999</v>
      </c>
      <c r="AS669" s="7">
        <v>524292</v>
      </c>
      <c r="AT669" s="7" t="s">
        <v>1261</v>
      </c>
      <c r="AU669" s="8">
        <v>0.35750325626466123</v>
      </c>
      <c r="AV669" s="8">
        <v>0.2095778822048403</v>
      </c>
      <c r="AW669" s="8">
        <v>0.20137304830534838</v>
      </c>
      <c r="AX669" s="8">
        <v>0.2490745358803742</v>
      </c>
      <c r="AY669" s="8">
        <v>0.16014167945035801</v>
      </c>
      <c r="AZ669" s="8">
        <v>0.178666644216675</v>
      </c>
      <c r="BA669" s="8">
        <v>0.37365717397483877</v>
      </c>
      <c r="BB669" s="8">
        <v>0.22521611178988876</v>
      </c>
      <c r="BC669" s="8">
        <v>0.1942328273718919</v>
      </c>
      <c r="BD669" s="8">
        <v>0.36604072148570965</v>
      </c>
      <c r="BE669" s="8">
        <v>0.21880283910855322</v>
      </c>
      <c r="BF669" s="8">
        <v>0.30538532679524188</v>
      </c>
      <c r="BG669" s="8">
        <v>0.42186409489645177</v>
      </c>
      <c r="BH669" s="8">
        <v>9.7229526462988666E-6</v>
      </c>
      <c r="BI669" s="8">
        <v>0.25433554989193569</v>
      </c>
      <c r="BJ669" s="8">
        <v>1.7684541867745156</v>
      </c>
      <c r="BK669" s="8">
        <v>1.5556247950317741</v>
      </c>
      <c r="BL669" s="8">
        <v>1.7608480486206455</v>
      </c>
    </row>
    <row r="670" spans="1:64" x14ac:dyDescent="0.3">
      <c r="A670" s="7">
        <v>524298</v>
      </c>
      <c r="B670" s="7" t="s">
        <v>701</v>
      </c>
      <c r="C670" s="8">
        <f t="shared" si="180"/>
        <v>0.36982964286300002</v>
      </c>
      <c r="D670" s="8">
        <f t="shared" si="181"/>
        <v>0.20200199896500001</v>
      </c>
      <c r="E670" s="8">
        <f t="shared" si="182"/>
        <v>9.9825117768199995E-2</v>
      </c>
      <c r="F670" s="8">
        <f t="shared" si="183"/>
        <v>0.109104130285</v>
      </c>
      <c r="G670" s="8">
        <f t="shared" si="184"/>
        <v>6.0685686184700001E-2</v>
      </c>
      <c r="H670" s="8">
        <f t="shared" si="185"/>
        <v>2.2438782716699999E-2</v>
      </c>
      <c r="I670" s="8">
        <f t="shared" si="186"/>
        <v>0.37606792071700001</v>
      </c>
      <c r="J670" s="8">
        <f t="shared" si="187"/>
        <v>0.20633329428300001</v>
      </c>
      <c r="K670" s="8">
        <f t="shared" si="188"/>
        <v>5.3356774309099998E-2</v>
      </c>
      <c r="L670" s="8">
        <f t="shared" si="189"/>
        <v>0.37519598853800001</v>
      </c>
      <c r="M670" s="8">
        <f t="shared" si="190"/>
        <v>0.20598885095399999</v>
      </c>
      <c r="N670" s="8">
        <f t="shared" si="191"/>
        <v>0.17069374763799999</v>
      </c>
      <c r="O670" s="8">
        <f t="shared" si="192"/>
        <v>0.435511352036</v>
      </c>
      <c r="P670" s="8">
        <f t="shared" si="193"/>
        <v>1.5594780205999999E-5</v>
      </c>
      <c r="Q670" s="8">
        <f t="shared" si="194"/>
        <v>0.26250969709700001</v>
      </c>
      <c r="R670" s="8">
        <f t="shared" si="195"/>
        <v>1.6716567596</v>
      </c>
      <c r="S670" s="8">
        <f t="shared" si="196"/>
        <v>1.1922285991899999</v>
      </c>
      <c r="T670" s="8">
        <f t="shared" si="197"/>
        <v>1.63575798931</v>
      </c>
      <c r="W670" s="7" t="s">
        <v>1973</v>
      </c>
      <c r="X670" s="7" t="s">
        <v>701</v>
      </c>
      <c r="Y670" s="8">
        <v>0.36982964286300002</v>
      </c>
      <c r="Z670" s="8">
        <v>0.20200199896500001</v>
      </c>
      <c r="AA670" s="8">
        <v>9.9825117768199995E-2</v>
      </c>
      <c r="AB670" s="8">
        <v>0.109104130285</v>
      </c>
      <c r="AC670" s="8">
        <v>6.0685686184700001E-2</v>
      </c>
      <c r="AD670" s="8">
        <v>2.2438782716699999E-2</v>
      </c>
      <c r="AE670" s="8">
        <v>0.37606792071700001</v>
      </c>
      <c r="AF670" s="8">
        <v>0.20633329428300001</v>
      </c>
      <c r="AG670" s="8">
        <v>5.3356774309099998E-2</v>
      </c>
      <c r="AH670" s="8">
        <v>0.37519598853800001</v>
      </c>
      <c r="AI670" s="8">
        <v>0.20598885095399999</v>
      </c>
      <c r="AJ670" s="8">
        <v>0.17069374763799999</v>
      </c>
      <c r="AK670" s="8">
        <v>0.435511352036</v>
      </c>
      <c r="AL670" s="8">
        <v>1.5594780205999999E-5</v>
      </c>
      <c r="AM670" s="8">
        <v>0.26250969709700001</v>
      </c>
      <c r="AN670" s="8">
        <v>1.6716567596</v>
      </c>
      <c r="AO670" s="8">
        <v>1.1922285991899999</v>
      </c>
      <c r="AP670" s="8">
        <v>1.63575798931</v>
      </c>
      <c r="AS670" s="7">
        <v>524298</v>
      </c>
      <c r="AT670" s="7" t="s">
        <v>701</v>
      </c>
      <c r="AU670" s="8">
        <v>0.35758752917187098</v>
      </c>
      <c r="AV670" s="8">
        <v>0.2096049153063613</v>
      </c>
      <c r="AW670" s="8">
        <v>0.20130498736755478</v>
      </c>
      <c r="AX670" s="8">
        <v>0.2246707861283371</v>
      </c>
      <c r="AY670" s="8">
        <v>0.14619680685504191</v>
      </c>
      <c r="AZ670" s="8">
        <v>0.16296092184041594</v>
      </c>
      <c r="BA670" s="8">
        <v>0.37415555201159667</v>
      </c>
      <c r="BB670" s="8">
        <v>0.22550663013144517</v>
      </c>
      <c r="BC670" s="8">
        <v>0.19411354995374031</v>
      </c>
      <c r="BD670" s="8">
        <v>0.36649666652588725</v>
      </c>
      <c r="BE670" s="8">
        <v>0.21904136011002426</v>
      </c>
      <c r="BF670" s="8">
        <v>0.30572881275498381</v>
      </c>
      <c r="BG670" s="8">
        <v>0.42146259874451569</v>
      </c>
      <c r="BH670" s="8">
        <v>1.0152713976390163E-5</v>
      </c>
      <c r="BI670" s="8">
        <v>0.25404164235193566</v>
      </c>
      <c r="BJ670" s="8">
        <v>1.7684974318454831</v>
      </c>
      <c r="BK670" s="8">
        <v>1.5015704503075806</v>
      </c>
      <c r="BL670" s="8">
        <v>1.7615176675814512</v>
      </c>
    </row>
    <row r="671" spans="1:64" x14ac:dyDescent="0.3">
      <c r="A671" s="7">
        <v>525110</v>
      </c>
      <c r="B671" s="7" t="s">
        <v>702</v>
      </c>
      <c r="C671" s="8">
        <f t="shared" si="180"/>
        <v>0.16602682387014517</v>
      </c>
      <c r="D671" s="8">
        <f t="shared" si="181"/>
        <v>4.7742135023132265E-2</v>
      </c>
      <c r="E671" s="8">
        <f t="shared" si="182"/>
        <v>7.9179765403183874E-2</v>
      </c>
      <c r="F671" s="8">
        <f t="shared" si="183"/>
        <v>0.39461495103338712</v>
      </c>
      <c r="G671" s="8">
        <f t="shared" si="184"/>
        <v>0.10114127323066288</v>
      </c>
      <c r="H671" s="8">
        <f t="shared" si="185"/>
        <v>0.18460225309692418</v>
      </c>
      <c r="I671" s="8">
        <f t="shared" si="186"/>
        <v>0.24880866764606449</v>
      </c>
      <c r="J671" s="8">
        <f t="shared" si="187"/>
        <v>6.103419022912903E-2</v>
      </c>
      <c r="K671" s="8">
        <f t="shared" si="188"/>
        <v>8.5835303557301637E-2</v>
      </c>
      <c r="L671" s="8">
        <f t="shared" si="189"/>
        <v>0.27421666928027422</v>
      </c>
      <c r="M671" s="8">
        <f t="shared" si="190"/>
        <v>8.1783818033717759E-2</v>
      </c>
      <c r="N671" s="8">
        <f t="shared" si="191"/>
        <v>0.14449323954218388</v>
      </c>
      <c r="O671" s="8">
        <f t="shared" si="192"/>
        <v>0.14982695757716133</v>
      </c>
      <c r="P671" s="8">
        <f t="shared" si="193"/>
        <v>2.1262414955783388E-6</v>
      </c>
      <c r="Q671" s="8">
        <f t="shared" si="194"/>
        <v>0.13824022134412903</v>
      </c>
      <c r="R671" s="8">
        <f t="shared" si="195"/>
        <v>1</v>
      </c>
      <c r="S671" s="8">
        <f t="shared" si="196"/>
        <v>1.1319713805870966</v>
      </c>
      <c r="T671" s="8">
        <f t="shared" si="197"/>
        <v>0.84729106465838699</v>
      </c>
      <c r="W671" s="7" t="s">
        <v>1974</v>
      </c>
      <c r="X671" s="7" t="s">
        <v>702</v>
      </c>
      <c r="Y671" s="8">
        <v>0</v>
      </c>
      <c r="Z671" s="8">
        <v>0</v>
      </c>
      <c r="AA671" s="8">
        <v>0</v>
      </c>
      <c r="AB671" s="8">
        <v>0</v>
      </c>
      <c r="AC671" s="8">
        <v>0</v>
      </c>
      <c r="AD671" s="8">
        <v>0</v>
      </c>
      <c r="AE671" s="8">
        <v>0</v>
      </c>
      <c r="AF671" s="8">
        <v>0</v>
      </c>
      <c r="AG671" s="8">
        <v>0</v>
      </c>
      <c r="AH671" s="8">
        <v>0</v>
      </c>
      <c r="AI671" s="8">
        <v>0</v>
      </c>
      <c r="AJ671" s="8">
        <v>0</v>
      </c>
      <c r="AK671" s="8">
        <v>0</v>
      </c>
      <c r="AL671" s="8">
        <v>0</v>
      </c>
      <c r="AM671" s="8">
        <v>0</v>
      </c>
      <c r="AN671" s="8">
        <v>1</v>
      </c>
      <c r="AO671" s="8">
        <v>0</v>
      </c>
      <c r="AP671" s="8">
        <v>0</v>
      </c>
      <c r="AS671" s="7">
        <v>525110</v>
      </c>
      <c r="AT671" s="7" t="s">
        <v>702</v>
      </c>
      <c r="AU671" s="8">
        <v>0.16602682387014517</v>
      </c>
      <c r="AV671" s="8">
        <v>4.7742135023132265E-2</v>
      </c>
      <c r="AW671" s="8">
        <v>7.9179765403183874E-2</v>
      </c>
      <c r="AX671" s="8">
        <v>0.39461495103338712</v>
      </c>
      <c r="AY671" s="8">
        <v>0.10114127323066288</v>
      </c>
      <c r="AZ671" s="8">
        <v>0.18460225309692418</v>
      </c>
      <c r="BA671" s="8">
        <v>0.24880866764606449</v>
      </c>
      <c r="BB671" s="8">
        <v>6.103419022912903E-2</v>
      </c>
      <c r="BC671" s="8">
        <v>8.5835303557301637E-2</v>
      </c>
      <c r="BD671" s="8">
        <v>0.27421666928027422</v>
      </c>
      <c r="BE671" s="8">
        <v>8.1783818033717759E-2</v>
      </c>
      <c r="BF671" s="8">
        <v>0.14449323954218388</v>
      </c>
      <c r="BG671" s="8">
        <v>0.14982695757716133</v>
      </c>
      <c r="BH671" s="8">
        <v>2.1262414955783388E-6</v>
      </c>
      <c r="BI671" s="8">
        <v>0.13824022134412903</v>
      </c>
      <c r="BJ671" s="8">
        <v>1.2929487242964517</v>
      </c>
      <c r="BK671" s="8">
        <v>1.1319713805870966</v>
      </c>
      <c r="BL671" s="8">
        <v>0.84729106465838699</v>
      </c>
    </row>
    <row r="672" spans="1:64" x14ac:dyDescent="0.3">
      <c r="A672" s="7">
        <v>525120</v>
      </c>
      <c r="B672" s="7" t="s">
        <v>703</v>
      </c>
      <c r="C672" s="8">
        <f t="shared" si="180"/>
        <v>0.11075050815</v>
      </c>
      <c r="D672" s="8">
        <f t="shared" si="181"/>
        <v>2.1169257240599999E-2</v>
      </c>
      <c r="E672" s="8">
        <f t="shared" si="182"/>
        <v>3.2411283650399997E-2</v>
      </c>
      <c r="F672" s="8">
        <f t="shared" si="183"/>
        <v>0.24827776499699999</v>
      </c>
      <c r="G672" s="8">
        <f t="shared" si="184"/>
        <v>1.9028756147399999E-2</v>
      </c>
      <c r="H672" s="8">
        <f t="shared" si="185"/>
        <v>2.77157473578E-2</v>
      </c>
      <c r="I672" s="8">
        <f t="shared" si="186"/>
        <v>0.144681269946</v>
      </c>
      <c r="J672" s="8">
        <f t="shared" si="187"/>
        <v>2.0799065877600002E-2</v>
      </c>
      <c r="K672" s="8">
        <f t="shared" si="188"/>
        <v>2.5515692274799998E-2</v>
      </c>
      <c r="L672" s="8">
        <f t="shared" si="189"/>
        <v>0.18760732533800001</v>
      </c>
      <c r="M672" s="8">
        <f t="shared" si="190"/>
        <v>3.1813380440899999E-2</v>
      </c>
      <c r="N672" s="8">
        <f t="shared" si="191"/>
        <v>6.47982747759E-2</v>
      </c>
      <c r="O672" s="8">
        <f t="shared" si="192"/>
        <v>0.331789909258</v>
      </c>
      <c r="P672" s="8">
        <f t="shared" si="193"/>
        <v>7.3822522291900004E-6</v>
      </c>
      <c r="Q672" s="8">
        <f t="shared" si="194"/>
        <v>0.30608919395500001</v>
      </c>
      <c r="R672" s="8">
        <f t="shared" si="195"/>
        <v>1.1643310490400001</v>
      </c>
      <c r="S672" s="8">
        <f t="shared" si="196"/>
        <v>1.2950222684999999</v>
      </c>
      <c r="T672" s="8">
        <f t="shared" si="197"/>
        <v>1.1909960281</v>
      </c>
      <c r="W672" s="7" t="s">
        <v>1975</v>
      </c>
      <c r="X672" s="7" t="s">
        <v>703</v>
      </c>
      <c r="Y672" s="8">
        <v>0.11075050815</v>
      </c>
      <c r="Z672" s="8">
        <v>2.1169257240599999E-2</v>
      </c>
      <c r="AA672" s="8">
        <v>3.2411283650399997E-2</v>
      </c>
      <c r="AB672" s="8">
        <v>0.24827776499699999</v>
      </c>
      <c r="AC672" s="8">
        <v>1.9028756147399999E-2</v>
      </c>
      <c r="AD672" s="8">
        <v>2.77157473578E-2</v>
      </c>
      <c r="AE672" s="8">
        <v>0.144681269946</v>
      </c>
      <c r="AF672" s="8">
        <v>2.0799065877600002E-2</v>
      </c>
      <c r="AG672" s="8">
        <v>2.5515692274799998E-2</v>
      </c>
      <c r="AH672" s="8">
        <v>0.18760732533800001</v>
      </c>
      <c r="AI672" s="8">
        <v>3.1813380440899999E-2</v>
      </c>
      <c r="AJ672" s="8">
        <v>6.47982747759E-2</v>
      </c>
      <c r="AK672" s="8">
        <v>0.331789909258</v>
      </c>
      <c r="AL672" s="8">
        <v>7.3822522291900004E-6</v>
      </c>
      <c r="AM672" s="8">
        <v>0.30608919395500001</v>
      </c>
      <c r="AN672" s="8">
        <v>1.1643310490400001</v>
      </c>
      <c r="AO672" s="8">
        <v>1.2950222684999999</v>
      </c>
      <c r="AP672" s="8">
        <v>1.1909960281</v>
      </c>
      <c r="AS672" s="7">
        <v>525120</v>
      </c>
      <c r="AT672" s="7" t="s">
        <v>703</v>
      </c>
      <c r="AU672" s="8">
        <v>0.27136609829633068</v>
      </c>
      <c r="AV672" s="8">
        <v>7.0574351765150825E-2</v>
      </c>
      <c r="AW672" s="8">
        <v>0.10975033105634675</v>
      </c>
      <c r="AX672" s="8">
        <v>0.36045130740839521</v>
      </c>
      <c r="AY672" s="8">
        <v>7.6836268087438708E-2</v>
      </c>
      <c r="AZ672" s="8">
        <v>0.11505667807311111</v>
      </c>
      <c r="BA672" s="8">
        <v>0.40508735846101768</v>
      </c>
      <c r="BB672" s="8">
        <v>8.8807642307342866E-2</v>
      </c>
      <c r="BC672" s="8">
        <v>0.11610212263539674</v>
      </c>
      <c r="BD672" s="8">
        <v>0.44618231471468878</v>
      </c>
      <c r="BE672" s="8">
        <v>0.11922688514911614</v>
      </c>
      <c r="BF672" s="8">
        <v>0.20154372699777576</v>
      </c>
      <c r="BG672" s="8">
        <v>0.28362685791409648</v>
      </c>
      <c r="BH672" s="8">
        <v>7.9863062442245165E-6</v>
      </c>
      <c r="BI672" s="8">
        <v>0.26165689160669336</v>
      </c>
      <c r="BJ672" s="8">
        <v>1.4516907811175803</v>
      </c>
      <c r="BK672" s="8">
        <v>1.4071829632462907</v>
      </c>
      <c r="BL672" s="8">
        <v>1.4648358330811291</v>
      </c>
    </row>
    <row r="673" spans="1:64" x14ac:dyDescent="0.3">
      <c r="A673" s="7">
        <v>525190</v>
      </c>
      <c r="B673" s="7" t="s">
        <v>704</v>
      </c>
      <c r="C673" s="8">
        <f t="shared" si="180"/>
        <v>7.9595705776806469E-2</v>
      </c>
      <c r="D673" s="8">
        <f t="shared" si="181"/>
        <v>1.9634497325311289E-2</v>
      </c>
      <c r="E673" s="8">
        <f t="shared" si="182"/>
        <v>3.7509129808477412E-2</v>
      </c>
      <c r="F673" s="8">
        <f t="shared" si="183"/>
        <v>6.6686383865451615E-2</v>
      </c>
      <c r="G673" s="8">
        <f t="shared" si="184"/>
        <v>1.3318256847345162E-2</v>
      </c>
      <c r="H673" s="8">
        <f t="shared" si="185"/>
        <v>2.6115224773445161E-2</v>
      </c>
      <c r="I673" s="8">
        <f t="shared" si="186"/>
        <v>0.11751174185591934</v>
      </c>
      <c r="J673" s="8">
        <f t="shared" si="187"/>
        <v>2.4559501214966122E-2</v>
      </c>
      <c r="K673" s="8">
        <f t="shared" si="188"/>
        <v>4.0633493471335491E-2</v>
      </c>
      <c r="L673" s="8">
        <f t="shared" si="189"/>
        <v>0.13012958501006452</v>
      </c>
      <c r="M673" s="8">
        <f t="shared" si="190"/>
        <v>3.3064425270927414E-2</v>
      </c>
      <c r="N673" s="8">
        <f t="shared" si="191"/>
        <v>6.8317477263870968E-2</v>
      </c>
      <c r="O673" s="8">
        <f t="shared" si="192"/>
        <v>8.5575207372129022E-2</v>
      </c>
      <c r="P673" s="8">
        <f t="shared" si="193"/>
        <v>3.0809109915082267E-6</v>
      </c>
      <c r="Q673" s="8">
        <f t="shared" si="194"/>
        <v>7.8782157959483873E-2</v>
      </c>
      <c r="R673" s="8">
        <f t="shared" si="195"/>
        <v>1</v>
      </c>
      <c r="S673" s="8">
        <f t="shared" si="196"/>
        <v>0.3641843816156452</v>
      </c>
      <c r="T673" s="8">
        <f t="shared" si="197"/>
        <v>0.4407692526712903</v>
      </c>
      <c r="W673" s="7" t="s">
        <v>1976</v>
      </c>
      <c r="X673" s="7" t="s">
        <v>704</v>
      </c>
      <c r="Y673" s="8">
        <v>0</v>
      </c>
      <c r="Z673" s="8">
        <v>0</v>
      </c>
      <c r="AA673" s="8">
        <v>0</v>
      </c>
      <c r="AB673" s="8">
        <v>0</v>
      </c>
      <c r="AC673" s="8">
        <v>0</v>
      </c>
      <c r="AD673" s="8">
        <v>0</v>
      </c>
      <c r="AE673" s="8">
        <v>0</v>
      </c>
      <c r="AF673" s="8">
        <v>0</v>
      </c>
      <c r="AG673" s="8">
        <v>0</v>
      </c>
      <c r="AH673" s="8">
        <v>0</v>
      </c>
      <c r="AI673" s="8">
        <v>0</v>
      </c>
      <c r="AJ673" s="8">
        <v>0</v>
      </c>
      <c r="AK673" s="8">
        <v>0</v>
      </c>
      <c r="AL673" s="8">
        <v>0</v>
      </c>
      <c r="AM673" s="8">
        <v>0</v>
      </c>
      <c r="AN673" s="8">
        <v>1</v>
      </c>
      <c r="AO673" s="8">
        <v>0</v>
      </c>
      <c r="AP673" s="8">
        <v>0</v>
      </c>
      <c r="AS673" s="7">
        <v>525190</v>
      </c>
      <c r="AT673" s="7" t="s">
        <v>704</v>
      </c>
      <c r="AU673" s="8">
        <v>7.9595705776806469E-2</v>
      </c>
      <c r="AV673" s="8">
        <v>1.9634497325311289E-2</v>
      </c>
      <c r="AW673" s="8">
        <v>3.7509129808477412E-2</v>
      </c>
      <c r="AX673" s="8">
        <v>6.6686383865451615E-2</v>
      </c>
      <c r="AY673" s="8">
        <v>1.3318256847345162E-2</v>
      </c>
      <c r="AZ673" s="8">
        <v>2.6115224773445161E-2</v>
      </c>
      <c r="BA673" s="8">
        <v>0.11751174185591934</v>
      </c>
      <c r="BB673" s="8">
        <v>2.4559501214966122E-2</v>
      </c>
      <c r="BC673" s="8">
        <v>4.0633493471335491E-2</v>
      </c>
      <c r="BD673" s="8">
        <v>0.13012958501006452</v>
      </c>
      <c r="BE673" s="8">
        <v>3.3064425270927414E-2</v>
      </c>
      <c r="BF673" s="8">
        <v>6.8317477263870968E-2</v>
      </c>
      <c r="BG673" s="8">
        <v>8.5575207372129022E-2</v>
      </c>
      <c r="BH673" s="8">
        <v>3.0809109915082267E-6</v>
      </c>
      <c r="BI673" s="8">
        <v>7.8782157959483873E-2</v>
      </c>
      <c r="BJ673" s="8">
        <v>1.1367393329108064</v>
      </c>
      <c r="BK673" s="8">
        <v>0.3641843816156452</v>
      </c>
      <c r="BL673" s="8">
        <v>0.4407692526712903</v>
      </c>
    </row>
    <row r="674" spans="1:64" x14ac:dyDescent="0.3">
      <c r="A674" s="7">
        <v>525910</v>
      </c>
      <c r="B674" s="7" t="s">
        <v>705</v>
      </c>
      <c r="C674" s="8">
        <f t="shared" si="180"/>
        <v>0.110603600297</v>
      </c>
      <c r="D674" s="8">
        <f t="shared" si="181"/>
        <v>2.1187921329199999E-2</v>
      </c>
      <c r="E674" s="8">
        <f t="shared" si="182"/>
        <v>3.2296831254E-2</v>
      </c>
      <c r="F674" s="8">
        <f t="shared" si="183"/>
        <v>0.65327396281000005</v>
      </c>
      <c r="G674" s="8">
        <f t="shared" si="184"/>
        <v>5.0108809555099998E-2</v>
      </c>
      <c r="H674" s="8">
        <f t="shared" si="185"/>
        <v>7.3194691804600004E-2</v>
      </c>
      <c r="I674" s="8">
        <f t="shared" si="186"/>
        <v>0.144152233233</v>
      </c>
      <c r="J674" s="8">
        <f t="shared" si="187"/>
        <v>2.0762449492600001E-2</v>
      </c>
      <c r="K674" s="8">
        <f t="shared" si="188"/>
        <v>2.5504231628100001E-2</v>
      </c>
      <c r="L674" s="8">
        <f t="shared" si="189"/>
        <v>0.18720773619700001</v>
      </c>
      <c r="M674" s="8">
        <f t="shared" si="190"/>
        <v>3.1825344968100001E-2</v>
      </c>
      <c r="N674" s="8">
        <f t="shared" si="191"/>
        <v>6.4458760633699999E-2</v>
      </c>
      <c r="O674" s="8">
        <f t="shared" si="192"/>
        <v>0.33183545367299999</v>
      </c>
      <c r="P674" s="8">
        <f t="shared" si="193"/>
        <v>2.8043307196799999E-6</v>
      </c>
      <c r="Q674" s="8">
        <f t="shared" si="194"/>
        <v>0.30686089494500002</v>
      </c>
      <c r="R674" s="8">
        <f t="shared" si="195"/>
        <v>1.1640883528799999</v>
      </c>
      <c r="S674" s="8">
        <f t="shared" si="196"/>
        <v>1.7765774641700001</v>
      </c>
      <c r="T674" s="8">
        <f t="shared" si="197"/>
        <v>1.1904189143499999</v>
      </c>
      <c r="W674" s="7" t="s">
        <v>1977</v>
      </c>
      <c r="X674" s="7" t="s">
        <v>705</v>
      </c>
      <c r="Y674" s="8">
        <v>0.110603600297</v>
      </c>
      <c r="Z674" s="8">
        <v>2.1187921329199999E-2</v>
      </c>
      <c r="AA674" s="8">
        <v>3.2296831254E-2</v>
      </c>
      <c r="AB674" s="8">
        <v>0.65327396281000005</v>
      </c>
      <c r="AC674" s="8">
        <v>5.0108809555099998E-2</v>
      </c>
      <c r="AD674" s="8">
        <v>7.3194691804600004E-2</v>
      </c>
      <c r="AE674" s="8">
        <v>0.144152233233</v>
      </c>
      <c r="AF674" s="8">
        <v>2.0762449492600001E-2</v>
      </c>
      <c r="AG674" s="8">
        <v>2.5504231628100001E-2</v>
      </c>
      <c r="AH674" s="8">
        <v>0.18720773619700001</v>
      </c>
      <c r="AI674" s="8">
        <v>3.1825344968100001E-2</v>
      </c>
      <c r="AJ674" s="8">
        <v>6.4458760633699999E-2</v>
      </c>
      <c r="AK674" s="8">
        <v>0.33183545367299999</v>
      </c>
      <c r="AL674" s="8">
        <v>2.8043307196799999E-6</v>
      </c>
      <c r="AM674" s="8">
        <v>0.30686089494500002</v>
      </c>
      <c r="AN674" s="8">
        <v>1.1640883528799999</v>
      </c>
      <c r="AO674" s="8">
        <v>1.7765774641700001</v>
      </c>
      <c r="AP674" s="8">
        <v>1.1904189143499999</v>
      </c>
      <c r="AS674" s="7">
        <v>525910</v>
      </c>
      <c r="AT674" s="7" t="s">
        <v>705</v>
      </c>
      <c r="AU674" s="8">
        <v>0.22039835270703551</v>
      </c>
      <c r="AV674" s="8">
        <v>5.7323648184719515E-2</v>
      </c>
      <c r="AW674" s="8">
        <v>8.3482062472377452E-2</v>
      </c>
      <c r="AX674" s="8">
        <v>0.74829769658885481</v>
      </c>
      <c r="AY674" s="8">
        <v>0.14846442535761775</v>
      </c>
      <c r="AZ674" s="8">
        <v>0.20211415594980323</v>
      </c>
      <c r="BA674" s="8">
        <v>0.32593422539923073</v>
      </c>
      <c r="BB674" s="8">
        <v>7.1853045373924188E-2</v>
      </c>
      <c r="BC674" s="8">
        <v>8.7433134679080635E-2</v>
      </c>
      <c r="BD674" s="8">
        <v>0.35896518848484515</v>
      </c>
      <c r="BE674" s="8">
        <v>9.6510328132290296E-2</v>
      </c>
      <c r="BF674" s="8">
        <v>0.15379089311151614</v>
      </c>
      <c r="BG674" s="8">
        <v>0.2301439436764354</v>
      </c>
      <c r="BH674" s="8">
        <v>1.8505089836714841E-6</v>
      </c>
      <c r="BI674" s="8">
        <v>0.21282287875217756</v>
      </c>
      <c r="BJ674" s="8">
        <v>1.3612040633645162</v>
      </c>
      <c r="BK674" s="8">
        <v>1.7924246649932263</v>
      </c>
      <c r="BL674" s="8">
        <v>1.1787687925485486</v>
      </c>
    </row>
    <row r="675" spans="1:64" x14ac:dyDescent="0.3">
      <c r="A675" s="7">
        <v>525920</v>
      </c>
      <c r="B675" s="7" t="s">
        <v>706</v>
      </c>
      <c r="C675" s="8">
        <f t="shared" si="180"/>
        <v>0.20856371010560487</v>
      </c>
      <c r="D675" s="8">
        <f t="shared" si="181"/>
        <v>5.7285499142611294E-2</v>
      </c>
      <c r="E675" s="8">
        <f t="shared" si="182"/>
        <v>9.2381520537779052E-2</v>
      </c>
      <c r="F675" s="8">
        <f t="shared" si="183"/>
        <v>0.60690197668625812</v>
      </c>
      <c r="G675" s="8">
        <f t="shared" si="184"/>
        <v>0.13339410183870967</v>
      </c>
      <c r="H675" s="8">
        <f t="shared" si="185"/>
        <v>0.20098765795841608</v>
      </c>
      <c r="I675" s="8">
        <f t="shared" si="186"/>
        <v>0.31688688186767749</v>
      </c>
      <c r="J675" s="8">
        <f t="shared" si="187"/>
        <v>7.3409814477566115E-2</v>
      </c>
      <c r="K675" s="8">
        <f t="shared" si="188"/>
        <v>0.10011432968669839</v>
      </c>
      <c r="L675" s="8">
        <f t="shared" si="189"/>
        <v>0.34564874793616124</v>
      </c>
      <c r="M675" s="8">
        <f t="shared" si="190"/>
        <v>9.7356565434656456E-2</v>
      </c>
      <c r="N675" s="8">
        <f t="shared" si="191"/>
        <v>0.16878037806432741</v>
      </c>
      <c r="O675" s="8">
        <f t="shared" si="192"/>
        <v>0.1927766793913547</v>
      </c>
      <c r="P675" s="8">
        <f t="shared" si="193"/>
        <v>1.9926848291504194E-6</v>
      </c>
      <c r="Q675" s="8">
        <f t="shared" si="194"/>
        <v>0.17702783351361287</v>
      </c>
      <c r="R675" s="8">
        <f t="shared" si="195"/>
        <v>1</v>
      </c>
      <c r="S675" s="8">
        <f t="shared" si="196"/>
        <v>1.521928897773871</v>
      </c>
      <c r="T675" s="8">
        <f t="shared" si="197"/>
        <v>1.071056187322581</v>
      </c>
      <c r="W675" s="7" t="s">
        <v>1978</v>
      </c>
      <c r="X675" s="7" t="s">
        <v>706</v>
      </c>
      <c r="Y675" s="8">
        <v>0</v>
      </c>
      <c r="Z675" s="8">
        <v>0</v>
      </c>
      <c r="AA675" s="8">
        <v>0</v>
      </c>
      <c r="AB675" s="8">
        <v>0</v>
      </c>
      <c r="AC675" s="8">
        <v>0</v>
      </c>
      <c r="AD675" s="8">
        <v>0</v>
      </c>
      <c r="AE675" s="8">
        <v>0</v>
      </c>
      <c r="AF675" s="8">
        <v>0</v>
      </c>
      <c r="AG675" s="8">
        <v>0</v>
      </c>
      <c r="AH675" s="8">
        <v>0</v>
      </c>
      <c r="AI675" s="8">
        <v>0</v>
      </c>
      <c r="AJ675" s="8">
        <v>0</v>
      </c>
      <c r="AK675" s="8">
        <v>0</v>
      </c>
      <c r="AL675" s="8">
        <v>0</v>
      </c>
      <c r="AM675" s="8">
        <v>0</v>
      </c>
      <c r="AN675" s="8">
        <v>1</v>
      </c>
      <c r="AO675" s="8">
        <v>0</v>
      </c>
      <c r="AP675" s="8">
        <v>0</v>
      </c>
      <c r="AS675" s="7">
        <v>525920</v>
      </c>
      <c r="AT675" s="7" t="s">
        <v>706</v>
      </c>
      <c r="AU675" s="8">
        <v>0.20856371010560487</v>
      </c>
      <c r="AV675" s="8">
        <v>5.7285499142611294E-2</v>
      </c>
      <c r="AW675" s="8">
        <v>9.2381520537779052E-2</v>
      </c>
      <c r="AX675" s="8">
        <v>0.60690197668625812</v>
      </c>
      <c r="AY675" s="8">
        <v>0.13339410183870967</v>
      </c>
      <c r="AZ675" s="8">
        <v>0.20098765795841608</v>
      </c>
      <c r="BA675" s="8">
        <v>0.31688688186767749</v>
      </c>
      <c r="BB675" s="8">
        <v>7.3409814477566115E-2</v>
      </c>
      <c r="BC675" s="8">
        <v>0.10011432968669839</v>
      </c>
      <c r="BD675" s="8">
        <v>0.34564874793616124</v>
      </c>
      <c r="BE675" s="8">
        <v>9.7356565434656456E-2</v>
      </c>
      <c r="BF675" s="8">
        <v>0.16878037806432741</v>
      </c>
      <c r="BG675" s="8">
        <v>0.1927766793913547</v>
      </c>
      <c r="BH675" s="8">
        <v>1.9926848291504194E-6</v>
      </c>
      <c r="BI675" s="8">
        <v>0.17702783351361287</v>
      </c>
      <c r="BJ675" s="8">
        <v>1.3582307297861289</v>
      </c>
      <c r="BK675" s="8">
        <v>1.521928897773871</v>
      </c>
      <c r="BL675" s="8">
        <v>1.071056187322581</v>
      </c>
    </row>
    <row r="676" spans="1:64" x14ac:dyDescent="0.3">
      <c r="A676" s="7">
        <v>525990</v>
      </c>
      <c r="B676" s="7" t="s">
        <v>707</v>
      </c>
      <c r="C676" s="8">
        <f t="shared" si="180"/>
        <v>0.11051557178300001</v>
      </c>
      <c r="D676" s="8">
        <f t="shared" si="181"/>
        <v>2.10720848249E-2</v>
      </c>
      <c r="E676" s="8">
        <f t="shared" si="182"/>
        <v>3.2505083106199997E-2</v>
      </c>
      <c r="F676" s="8">
        <f t="shared" si="183"/>
        <v>0.852135924805</v>
      </c>
      <c r="G676" s="8">
        <f t="shared" si="184"/>
        <v>6.5110525532999994E-2</v>
      </c>
      <c r="H676" s="8">
        <f t="shared" si="185"/>
        <v>9.5608094318899994E-2</v>
      </c>
      <c r="I676" s="8">
        <f t="shared" si="186"/>
        <v>0.14457858291799999</v>
      </c>
      <c r="J676" s="8">
        <f t="shared" si="187"/>
        <v>2.0725490122399999E-2</v>
      </c>
      <c r="K676" s="8">
        <f t="shared" si="188"/>
        <v>2.56536127834E-2</v>
      </c>
      <c r="L676" s="8">
        <f t="shared" si="189"/>
        <v>0.187132978817</v>
      </c>
      <c r="M676" s="8">
        <f t="shared" si="190"/>
        <v>3.1659038824999999E-2</v>
      </c>
      <c r="N676" s="8">
        <f t="shared" si="191"/>
        <v>6.4905189723600001E-2</v>
      </c>
      <c r="O676" s="8">
        <f t="shared" si="192"/>
        <v>0.33198865220099999</v>
      </c>
      <c r="P676" s="8">
        <f t="shared" si="193"/>
        <v>2.1502403927399999E-6</v>
      </c>
      <c r="Q676" s="8">
        <f t="shared" si="194"/>
        <v>0.30590486461799998</v>
      </c>
      <c r="R676" s="8">
        <f t="shared" si="195"/>
        <v>1.16409273971</v>
      </c>
      <c r="S676" s="8">
        <f t="shared" si="196"/>
        <v>2.0128545446600001</v>
      </c>
      <c r="T676" s="8">
        <f t="shared" si="197"/>
        <v>1.1909576858199999</v>
      </c>
      <c r="W676" s="7" t="s">
        <v>1979</v>
      </c>
      <c r="X676" s="7" t="s">
        <v>707</v>
      </c>
      <c r="Y676" s="8">
        <v>0.11051557178300001</v>
      </c>
      <c r="Z676" s="8">
        <v>2.10720848249E-2</v>
      </c>
      <c r="AA676" s="8">
        <v>3.2505083106199997E-2</v>
      </c>
      <c r="AB676" s="8">
        <v>0.852135924805</v>
      </c>
      <c r="AC676" s="8">
        <v>6.5110525532999994E-2</v>
      </c>
      <c r="AD676" s="8">
        <v>9.5608094318899994E-2</v>
      </c>
      <c r="AE676" s="8">
        <v>0.14457858291799999</v>
      </c>
      <c r="AF676" s="8">
        <v>2.0725490122399999E-2</v>
      </c>
      <c r="AG676" s="8">
        <v>2.56536127834E-2</v>
      </c>
      <c r="AH676" s="8">
        <v>0.187132978817</v>
      </c>
      <c r="AI676" s="8">
        <v>3.1659038824999999E-2</v>
      </c>
      <c r="AJ676" s="8">
        <v>6.4905189723600001E-2</v>
      </c>
      <c r="AK676" s="8">
        <v>0.33198865220099999</v>
      </c>
      <c r="AL676" s="8">
        <v>2.1502403927399999E-6</v>
      </c>
      <c r="AM676" s="8">
        <v>0.30590486461799998</v>
      </c>
      <c r="AN676" s="8">
        <v>1.16409273971</v>
      </c>
      <c r="AO676" s="8">
        <v>2.0128545446600001</v>
      </c>
      <c r="AP676" s="8">
        <v>1.1909576858199999</v>
      </c>
      <c r="AS676" s="7">
        <v>525990</v>
      </c>
      <c r="AT676" s="7" t="s">
        <v>707</v>
      </c>
      <c r="AU676" s="8">
        <v>0.23132673140400162</v>
      </c>
      <c r="AV676" s="8">
        <v>5.9382211047254843E-2</v>
      </c>
      <c r="AW676" s="8">
        <v>8.9089732687311296E-2</v>
      </c>
      <c r="AX676" s="8">
        <v>0.93986003531496742</v>
      </c>
      <c r="AY676" s="8">
        <v>0.19296616764091931</v>
      </c>
      <c r="AZ676" s="8">
        <v>0.25659915744848877</v>
      </c>
      <c r="BA676" s="8">
        <v>0.34266478774882242</v>
      </c>
      <c r="BB676" s="8">
        <v>7.4612388035616456E-2</v>
      </c>
      <c r="BC676" s="8">
        <v>9.3689527364816158E-2</v>
      </c>
      <c r="BD676" s="8">
        <v>0.37706886536559203</v>
      </c>
      <c r="BE676" s="8">
        <v>0.10001799423474839</v>
      </c>
      <c r="BF676" s="8">
        <v>0.16397988951031933</v>
      </c>
      <c r="BG676" s="8">
        <v>0.24631416131041925</v>
      </c>
      <c r="BH676" s="8">
        <v>1.7350173714212743E-6</v>
      </c>
      <c r="BI676" s="8">
        <v>0.22696167374883883</v>
      </c>
      <c r="BJ676" s="8">
        <v>1.3797986751387097</v>
      </c>
      <c r="BK676" s="8">
        <v>2.1313608442749992</v>
      </c>
      <c r="BL676" s="8">
        <v>1.2529021870201615</v>
      </c>
    </row>
    <row r="677" spans="1:64" x14ac:dyDescent="0.3">
      <c r="A677" s="7">
        <v>531110</v>
      </c>
      <c r="B677" s="7" t="s">
        <v>708</v>
      </c>
      <c r="C677" s="8">
        <f t="shared" si="180"/>
        <v>0.162689276125</v>
      </c>
      <c r="D677" s="8">
        <f t="shared" si="181"/>
        <v>1.9755413689900001E-2</v>
      </c>
      <c r="E677" s="8">
        <f t="shared" si="182"/>
        <v>4.6750231506400002E-2</v>
      </c>
      <c r="F677" s="8">
        <f t="shared" si="183"/>
        <v>0.245616264902</v>
      </c>
      <c r="G677" s="8">
        <f t="shared" si="184"/>
        <v>2.5627426899400001E-2</v>
      </c>
      <c r="H677" s="8">
        <f t="shared" si="185"/>
        <v>4.0615845162099998E-2</v>
      </c>
      <c r="I677" s="8">
        <f t="shared" si="186"/>
        <v>0.17835062994699999</v>
      </c>
      <c r="J677" s="8">
        <f t="shared" si="187"/>
        <v>2.0174253341400002E-2</v>
      </c>
      <c r="K677" s="8">
        <f t="shared" si="188"/>
        <v>3.4173357329400002E-2</v>
      </c>
      <c r="L677" s="8">
        <f t="shared" si="189"/>
        <v>0.23596610304900001</v>
      </c>
      <c r="M677" s="8">
        <f t="shared" si="190"/>
        <v>2.8026599281699999E-2</v>
      </c>
      <c r="N677" s="8">
        <f t="shared" si="191"/>
        <v>8.29073830112E-2</v>
      </c>
      <c r="O677" s="8">
        <f t="shared" si="192"/>
        <v>0.37959387420599999</v>
      </c>
      <c r="P677" s="8">
        <f t="shared" si="193"/>
        <v>5.6663392381399998E-6</v>
      </c>
      <c r="Q677" s="8">
        <f t="shared" si="194"/>
        <v>0.29387256405099998</v>
      </c>
      <c r="R677" s="8">
        <f t="shared" si="195"/>
        <v>1.22919492132</v>
      </c>
      <c r="S677" s="8">
        <f t="shared" si="196"/>
        <v>1.3118595369599999</v>
      </c>
      <c r="T677" s="8">
        <f t="shared" si="197"/>
        <v>1.23269824062</v>
      </c>
      <c r="W677" s="7" t="s">
        <v>1980</v>
      </c>
      <c r="X677" s="7" t="s">
        <v>708</v>
      </c>
      <c r="Y677" s="8">
        <v>0.162689276125</v>
      </c>
      <c r="Z677" s="8">
        <v>1.9755413689900001E-2</v>
      </c>
      <c r="AA677" s="8">
        <v>4.6750231506400002E-2</v>
      </c>
      <c r="AB677" s="8">
        <v>0.245616264902</v>
      </c>
      <c r="AC677" s="8">
        <v>2.5627426899400001E-2</v>
      </c>
      <c r="AD677" s="8">
        <v>4.0615845162099998E-2</v>
      </c>
      <c r="AE677" s="8">
        <v>0.17835062994699999</v>
      </c>
      <c r="AF677" s="8">
        <v>2.0174253341400002E-2</v>
      </c>
      <c r="AG677" s="8">
        <v>3.4173357329400002E-2</v>
      </c>
      <c r="AH677" s="8">
        <v>0.23596610304900001</v>
      </c>
      <c r="AI677" s="8">
        <v>2.8026599281699999E-2</v>
      </c>
      <c r="AJ677" s="8">
        <v>8.29073830112E-2</v>
      </c>
      <c r="AK677" s="8">
        <v>0.37959387420599999</v>
      </c>
      <c r="AL677" s="8">
        <v>5.6663392381399998E-6</v>
      </c>
      <c r="AM677" s="8">
        <v>0.29387256405099998</v>
      </c>
      <c r="AN677" s="8">
        <v>1.22919492132</v>
      </c>
      <c r="AO677" s="8">
        <v>1.3118595369599999</v>
      </c>
      <c r="AP677" s="8">
        <v>1.23269824062</v>
      </c>
      <c r="AS677" s="7">
        <v>531110</v>
      </c>
      <c r="AT677" s="7" t="s">
        <v>708</v>
      </c>
      <c r="AU677" s="8">
        <v>0.28117237515751603</v>
      </c>
      <c r="AV677" s="8">
        <v>6.2054161120072587E-2</v>
      </c>
      <c r="AW677" s="8">
        <v>0.16251180869866605</v>
      </c>
      <c r="AX677" s="8">
        <v>0.33418015918922594</v>
      </c>
      <c r="AY677" s="8">
        <v>6.6522728257822572E-2</v>
      </c>
      <c r="AZ677" s="8">
        <v>0.1457754215912338</v>
      </c>
      <c r="BA677" s="8">
        <v>0.31362823729214512</v>
      </c>
      <c r="BB677" s="8">
        <v>7.0485345893404855E-2</v>
      </c>
      <c r="BC677" s="8">
        <v>0.17237861108961613</v>
      </c>
      <c r="BD677" s="8">
        <v>0.40480677051717751</v>
      </c>
      <c r="BE677" s="8">
        <v>8.9817835568129029E-2</v>
      </c>
      <c r="BF677" s="8">
        <v>0.25698486203540655</v>
      </c>
      <c r="BG677" s="8">
        <v>0.37959387420600044</v>
      </c>
      <c r="BH677" s="8">
        <v>6.0831128645093551E-6</v>
      </c>
      <c r="BI677" s="8">
        <v>0.29387256405099998</v>
      </c>
      <c r="BJ677" s="8">
        <v>1.505738344975968</v>
      </c>
      <c r="BK677" s="8">
        <v>1.5464783090383862</v>
      </c>
      <c r="BL677" s="8">
        <v>1.5564921942753216</v>
      </c>
    </row>
    <row r="678" spans="1:64" x14ac:dyDescent="0.3">
      <c r="A678" s="7">
        <v>531120</v>
      </c>
      <c r="B678" s="7" t="s">
        <v>709</v>
      </c>
      <c r="C678" s="8">
        <f t="shared" si="180"/>
        <v>0.16276633950300001</v>
      </c>
      <c r="D678" s="8">
        <f t="shared" si="181"/>
        <v>1.9754076503600001E-2</v>
      </c>
      <c r="E678" s="8">
        <f t="shared" si="182"/>
        <v>4.6763144732699997E-2</v>
      </c>
      <c r="F678" s="8">
        <f t="shared" si="183"/>
        <v>0.27976344908299999</v>
      </c>
      <c r="G678" s="8">
        <f t="shared" si="184"/>
        <v>2.9211294750100002E-2</v>
      </c>
      <c r="H678" s="8">
        <f t="shared" si="185"/>
        <v>4.6003216872300003E-2</v>
      </c>
      <c r="I678" s="8">
        <f t="shared" si="186"/>
        <v>0.17876150102800001</v>
      </c>
      <c r="J678" s="8">
        <f t="shared" si="187"/>
        <v>2.0229808746999998E-2</v>
      </c>
      <c r="K678" s="8">
        <f t="shared" si="188"/>
        <v>3.4138565733600003E-2</v>
      </c>
      <c r="L678" s="8">
        <f t="shared" si="189"/>
        <v>0.236041415679</v>
      </c>
      <c r="M678" s="8">
        <f t="shared" si="190"/>
        <v>2.8011412981900002E-2</v>
      </c>
      <c r="N678" s="8">
        <f t="shared" si="191"/>
        <v>8.2957180477199993E-2</v>
      </c>
      <c r="O678" s="8">
        <f t="shared" si="192"/>
        <v>0.37979524114800001</v>
      </c>
      <c r="P678" s="8">
        <f t="shared" si="193"/>
        <v>4.9720065819900003E-6</v>
      </c>
      <c r="Q678" s="8">
        <f t="shared" si="194"/>
        <v>0.29308572460499999</v>
      </c>
      <c r="R678" s="8">
        <f t="shared" si="195"/>
        <v>1.2292835607399999</v>
      </c>
      <c r="S678" s="8">
        <f t="shared" si="196"/>
        <v>1.3549779607100001</v>
      </c>
      <c r="T678" s="8">
        <f t="shared" si="197"/>
        <v>1.23312987551</v>
      </c>
      <c r="W678" s="7" t="s">
        <v>1981</v>
      </c>
      <c r="X678" s="7" t="s">
        <v>709</v>
      </c>
      <c r="Y678" s="8">
        <v>0.16276633950300001</v>
      </c>
      <c r="Z678" s="8">
        <v>1.9754076503600001E-2</v>
      </c>
      <c r="AA678" s="8">
        <v>4.6763144732699997E-2</v>
      </c>
      <c r="AB678" s="8">
        <v>0.27976344908299999</v>
      </c>
      <c r="AC678" s="8">
        <v>2.9211294750100002E-2</v>
      </c>
      <c r="AD678" s="8">
        <v>4.6003216872300003E-2</v>
      </c>
      <c r="AE678" s="8">
        <v>0.17876150102800001</v>
      </c>
      <c r="AF678" s="8">
        <v>2.0229808746999998E-2</v>
      </c>
      <c r="AG678" s="8">
        <v>3.4138565733600003E-2</v>
      </c>
      <c r="AH678" s="8">
        <v>0.236041415679</v>
      </c>
      <c r="AI678" s="8">
        <v>2.8011412981900002E-2</v>
      </c>
      <c r="AJ678" s="8">
        <v>8.2957180477199993E-2</v>
      </c>
      <c r="AK678" s="8">
        <v>0.37979524114800001</v>
      </c>
      <c r="AL678" s="8">
        <v>4.9720065819900003E-6</v>
      </c>
      <c r="AM678" s="8">
        <v>0.29308572460499999</v>
      </c>
      <c r="AN678" s="8">
        <v>1.2292835607399999</v>
      </c>
      <c r="AO678" s="8">
        <v>1.3549779607100001</v>
      </c>
      <c r="AP678" s="8">
        <v>1.23312987551</v>
      </c>
      <c r="AS678" s="7">
        <v>531120</v>
      </c>
      <c r="AT678" s="7" t="s">
        <v>709</v>
      </c>
      <c r="AU678" s="8">
        <v>0.28117144964435486</v>
      </c>
      <c r="AV678" s="8">
        <v>6.2047729041940336E-2</v>
      </c>
      <c r="AW678" s="8">
        <v>0.16277803748983388</v>
      </c>
      <c r="AX678" s="8">
        <v>0.49502389142114506</v>
      </c>
      <c r="AY678" s="8">
        <v>9.8182375747403225E-2</v>
      </c>
      <c r="AZ678" s="8">
        <v>0.21672488752901448</v>
      </c>
      <c r="BA678" s="8">
        <v>0.31432085007680649</v>
      </c>
      <c r="BB678" s="8">
        <v>7.0669278420790307E-2</v>
      </c>
      <c r="BC678" s="8">
        <v>0.17301486032938868</v>
      </c>
      <c r="BD678" s="8">
        <v>0.40467547938356446</v>
      </c>
      <c r="BE678" s="8">
        <v>8.9761311177129016E-2</v>
      </c>
      <c r="BF678" s="8">
        <v>0.25725687014258064</v>
      </c>
      <c r="BG678" s="8">
        <v>0.37979524114799995</v>
      </c>
      <c r="BH678" s="8">
        <v>4.0757957144437101E-6</v>
      </c>
      <c r="BI678" s="8">
        <v>0.29308572460499971</v>
      </c>
      <c r="BJ678" s="8">
        <v>1.5059972161767743</v>
      </c>
      <c r="BK678" s="8">
        <v>1.8099311546979024</v>
      </c>
      <c r="BL678" s="8">
        <v>1.5580049888264513</v>
      </c>
    </row>
    <row r="679" spans="1:64" x14ac:dyDescent="0.3">
      <c r="A679" s="7">
        <v>531130</v>
      </c>
      <c r="B679" s="7" t="s">
        <v>710</v>
      </c>
      <c r="C679" s="8">
        <f t="shared" si="180"/>
        <v>0.163171666144</v>
      </c>
      <c r="D679" s="8">
        <f t="shared" si="181"/>
        <v>1.9756920270099999E-2</v>
      </c>
      <c r="E679" s="8">
        <f t="shared" si="182"/>
        <v>4.6633112762899998E-2</v>
      </c>
      <c r="F679" s="8">
        <f t="shared" si="183"/>
        <v>0.20547450922800001</v>
      </c>
      <c r="G679" s="8">
        <f t="shared" si="184"/>
        <v>2.1455875939700001E-2</v>
      </c>
      <c r="H679" s="8">
        <f t="shared" si="185"/>
        <v>3.3287983561499999E-2</v>
      </c>
      <c r="I679" s="8">
        <f t="shared" si="186"/>
        <v>0.179906891905</v>
      </c>
      <c r="J679" s="8">
        <f t="shared" si="187"/>
        <v>2.0366747775299999E-2</v>
      </c>
      <c r="K679" s="8">
        <f t="shared" si="188"/>
        <v>3.40582978036E-2</v>
      </c>
      <c r="L679" s="8">
        <f t="shared" si="189"/>
        <v>0.23727942203899999</v>
      </c>
      <c r="M679" s="8">
        <f t="shared" si="190"/>
        <v>2.8041623237300001E-2</v>
      </c>
      <c r="N679" s="8">
        <f t="shared" si="191"/>
        <v>8.2895838977499997E-2</v>
      </c>
      <c r="O679" s="8">
        <f t="shared" si="192"/>
        <v>0.379429388674</v>
      </c>
      <c r="P679" s="8">
        <f t="shared" si="193"/>
        <v>6.7683726873199997E-6</v>
      </c>
      <c r="Q679" s="8">
        <f t="shared" si="194"/>
        <v>0.29113603368699997</v>
      </c>
      <c r="R679" s="8">
        <f t="shared" si="195"/>
        <v>1.22956169918</v>
      </c>
      <c r="S679" s="8">
        <f t="shared" si="196"/>
        <v>1.2602183687299999</v>
      </c>
      <c r="T679" s="8">
        <f t="shared" si="197"/>
        <v>1.2343319374799999</v>
      </c>
      <c r="W679" s="7" t="s">
        <v>1982</v>
      </c>
      <c r="X679" s="7" t="s">
        <v>710</v>
      </c>
      <c r="Y679" s="8">
        <v>0.163171666144</v>
      </c>
      <c r="Z679" s="8">
        <v>1.9756920270099999E-2</v>
      </c>
      <c r="AA679" s="8">
        <v>4.6633112762899998E-2</v>
      </c>
      <c r="AB679" s="8">
        <v>0.20547450922800001</v>
      </c>
      <c r="AC679" s="8">
        <v>2.1455875939700001E-2</v>
      </c>
      <c r="AD679" s="8">
        <v>3.3287983561499999E-2</v>
      </c>
      <c r="AE679" s="8">
        <v>0.179906891905</v>
      </c>
      <c r="AF679" s="8">
        <v>2.0366747775299999E-2</v>
      </c>
      <c r="AG679" s="8">
        <v>3.40582978036E-2</v>
      </c>
      <c r="AH679" s="8">
        <v>0.23727942203899999</v>
      </c>
      <c r="AI679" s="8">
        <v>2.8041623237300001E-2</v>
      </c>
      <c r="AJ679" s="8">
        <v>8.2895838977499997E-2</v>
      </c>
      <c r="AK679" s="8">
        <v>0.379429388674</v>
      </c>
      <c r="AL679" s="8">
        <v>6.7683726873199997E-6</v>
      </c>
      <c r="AM679" s="8">
        <v>0.29113603368699997</v>
      </c>
      <c r="AN679" s="8">
        <v>1.22956169918</v>
      </c>
      <c r="AO679" s="8">
        <v>1.2602183687299999</v>
      </c>
      <c r="AP679" s="8">
        <v>1.2343319374799999</v>
      </c>
      <c r="AS679" s="7">
        <v>531130</v>
      </c>
      <c r="AT679" s="7" t="s">
        <v>710</v>
      </c>
      <c r="AU679" s="8">
        <v>0.28158850889717735</v>
      </c>
      <c r="AV679" s="8">
        <v>6.2043148454680654E-2</v>
      </c>
      <c r="AW679" s="8">
        <v>0.16355775080117746</v>
      </c>
      <c r="AX679" s="8">
        <v>0.36800269284912901</v>
      </c>
      <c r="AY679" s="8">
        <v>7.2965697670554858E-2</v>
      </c>
      <c r="AZ679" s="8">
        <v>0.16122606991570157</v>
      </c>
      <c r="BA679" s="8">
        <v>0.31639846253058063</v>
      </c>
      <c r="BB679" s="8">
        <v>7.1135763177624184E-2</v>
      </c>
      <c r="BC679" s="8">
        <v>0.17498557175110965</v>
      </c>
      <c r="BD679" s="8">
        <v>0.40609848399150006</v>
      </c>
      <c r="BE679" s="8">
        <v>8.98427775917129E-2</v>
      </c>
      <c r="BF679" s="8">
        <v>0.25857556835347739</v>
      </c>
      <c r="BG679" s="8">
        <v>0.37942938867400028</v>
      </c>
      <c r="BH679" s="8">
        <v>5.741683861902419E-6</v>
      </c>
      <c r="BI679" s="8">
        <v>0.29113603368699981</v>
      </c>
      <c r="BJ679" s="8">
        <v>1.5071894081538708</v>
      </c>
      <c r="BK679" s="8">
        <v>1.6021944604353222</v>
      </c>
      <c r="BL679" s="8">
        <v>1.562519797459033</v>
      </c>
    </row>
    <row r="680" spans="1:64" x14ac:dyDescent="0.3">
      <c r="A680" s="7">
        <v>531190</v>
      </c>
      <c r="B680" s="7" t="s">
        <v>711</v>
      </c>
      <c r="C680" s="8">
        <f t="shared" si="180"/>
        <v>0.163616738318</v>
      </c>
      <c r="D680" s="8">
        <f t="shared" si="181"/>
        <v>1.9755670363100001E-2</v>
      </c>
      <c r="E680" s="8">
        <f t="shared" si="182"/>
        <v>4.7084750538799999E-2</v>
      </c>
      <c r="F680" s="8">
        <f t="shared" si="183"/>
        <v>0.198121847731</v>
      </c>
      <c r="G680" s="8">
        <f t="shared" si="184"/>
        <v>2.07160423591E-2</v>
      </c>
      <c r="H680" s="8">
        <f t="shared" si="185"/>
        <v>3.2538269348300002E-2</v>
      </c>
      <c r="I680" s="8">
        <f t="shared" si="186"/>
        <v>0.17973942464000001</v>
      </c>
      <c r="J680" s="8">
        <f t="shared" si="187"/>
        <v>2.0372303095800001E-2</v>
      </c>
      <c r="K680" s="8">
        <f t="shared" si="188"/>
        <v>3.4428944894600001E-2</v>
      </c>
      <c r="L680" s="8">
        <f t="shared" si="189"/>
        <v>0.23824640963499999</v>
      </c>
      <c r="M680" s="8">
        <f t="shared" si="190"/>
        <v>2.8019758430599999E-2</v>
      </c>
      <c r="N680" s="8">
        <f t="shared" si="191"/>
        <v>8.36303139976E-2</v>
      </c>
      <c r="O680" s="8">
        <f t="shared" si="192"/>
        <v>0.37970410324199999</v>
      </c>
      <c r="P680" s="8">
        <f t="shared" si="193"/>
        <v>7.0101134256400002E-6</v>
      </c>
      <c r="Q680" s="8">
        <f t="shared" si="194"/>
        <v>0.29106299460899998</v>
      </c>
      <c r="R680" s="8">
        <f t="shared" si="195"/>
        <v>1.23045715922</v>
      </c>
      <c r="S680" s="8">
        <f t="shared" si="196"/>
        <v>1.2513761594399999</v>
      </c>
      <c r="T680" s="8">
        <f t="shared" si="197"/>
        <v>1.2345406726299999</v>
      </c>
      <c r="W680" s="7" t="s">
        <v>1983</v>
      </c>
      <c r="X680" s="7" t="s">
        <v>711</v>
      </c>
      <c r="Y680" s="8">
        <v>0.163616738318</v>
      </c>
      <c r="Z680" s="8">
        <v>1.9755670363100001E-2</v>
      </c>
      <c r="AA680" s="8">
        <v>4.7084750538799999E-2</v>
      </c>
      <c r="AB680" s="8">
        <v>0.198121847731</v>
      </c>
      <c r="AC680" s="8">
        <v>2.07160423591E-2</v>
      </c>
      <c r="AD680" s="8">
        <v>3.2538269348300002E-2</v>
      </c>
      <c r="AE680" s="8">
        <v>0.17973942464000001</v>
      </c>
      <c r="AF680" s="8">
        <v>2.0372303095800001E-2</v>
      </c>
      <c r="AG680" s="8">
        <v>3.4428944894600001E-2</v>
      </c>
      <c r="AH680" s="8">
        <v>0.23824640963499999</v>
      </c>
      <c r="AI680" s="8">
        <v>2.8019758430599999E-2</v>
      </c>
      <c r="AJ680" s="8">
        <v>8.36303139976E-2</v>
      </c>
      <c r="AK680" s="8">
        <v>0.37970410324199999</v>
      </c>
      <c r="AL680" s="8">
        <v>7.0101134256400002E-6</v>
      </c>
      <c r="AM680" s="8">
        <v>0.29106299460899998</v>
      </c>
      <c r="AN680" s="8">
        <v>1.23045715922</v>
      </c>
      <c r="AO680" s="8">
        <v>1.2513761594399999</v>
      </c>
      <c r="AP680" s="8">
        <v>1.2345406726299999</v>
      </c>
      <c r="AS680" s="7">
        <v>531190</v>
      </c>
      <c r="AT680" s="7" t="s">
        <v>711</v>
      </c>
      <c r="AU680" s="8">
        <v>0.28185103483117746</v>
      </c>
      <c r="AV680" s="8">
        <v>6.2015978555433865E-2</v>
      </c>
      <c r="AW680" s="8">
        <v>0.16362108055186617</v>
      </c>
      <c r="AX680" s="8">
        <v>0.52297098457688718</v>
      </c>
      <c r="AY680" s="8">
        <v>0.10448204591431455</v>
      </c>
      <c r="AZ680" s="8">
        <v>0.22860600946391132</v>
      </c>
      <c r="BA680" s="8">
        <v>0.31606259779395163</v>
      </c>
      <c r="BB680" s="8">
        <v>7.1124041419788703E-2</v>
      </c>
      <c r="BC680" s="8">
        <v>0.17492528025681131</v>
      </c>
      <c r="BD680" s="8">
        <v>0.40667443920304835</v>
      </c>
      <c r="BE680" s="8">
        <v>8.9739482361325826E-2</v>
      </c>
      <c r="BF680" s="8">
        <v>0.25856247437380164</v>
      </c>
      <c r="BG680" s="8">
        <v>0.37970410324199955</v>
      </c>
      <c r="BH680" s="8">
        <v>4.0797546460037095E-6</v>
      </c>
      <c r="BI680" s="8">
        <v>0.29106299460899981</v>
      </c>
      <c r="BJ680" s="8">
        <v>1.5074880939387099</v>
      </c>
      <c r="BK680" s="8">
        <v>1.8560590399548385</v>
      </c>
      <c r="BL680" s="8">
        <v>1.562111919470645</v>
      </c>
    </row>
    <row r="681" spans="1:64" x14ac:dyDescent="0.3">
      <c r="A681" s="7">
        <v>531210</v>
      </c>
      <c r="B681" s="7" t="s">
        <v>712</v>
      </c>
      <c r="C681" s="8">
        <f t="shared" si="180"/>
        <v>0.16273649959</v>
      </c>
      <c r="D681" s="8">
        <f t="shared" si="181"/>
        <v>1.9756030666299999E-2</v>
      </c>
      <c r="E681" s="8">
        <f t="shared" si="182"/>
        <v>4.7220441901900001E-2</v>
      </c>
      <c r="F681" s="8">
        <f t="shared" si="183"/>
        <v>0.10838486434900001</v>
      </c>
      <c r="G681" s="8">
        <f t="shared" si="184"/>
        <v>1.13110247768E-2</v>
      </c>
      <c r="H681" s="8">
        <f t="shared" si="185"/>
        <v>1.8089639093000001E-2</v>
      </c>
      <c r="I681" s="8">
        <f t="shared" si="186"/>
        <v>0.17938466953099999</v>
      </c>
      <c r="J681" s="8">
        <f t="shared" si="187"/>
        <v>2.0294206011100002E-2</v>
      </c>
      <c r="K681" s="8">
        <f t="shared" si="188"/>
        <v>3.4731468112000001E-2</v>
      </c>
      <c r="L681" s="8">
        <f t="shared" si="189"/>
        <v>0.2361203321</v>
      </c>
      <c r="M681" s="8">
        <f t="shared" si="190"/>
        <v>2.80329177109E-2</v>
      </c>
      <c r="N681" s="8">
        <f t="shared" si="191"/>
        <v>8.3732225930400001E-2</v>
      </c>
      <c r="O681" s="8">
        <f t="shared" si="192"/>
        <v>0.37952620286599997</v>
      </c>
      <c r="P681" s="8">
        <f t="shared" si="193"/>
        <v>1.2839340972700001E-5</v>
      </c>
      <c r="Q681" s="8">
        <f t="shared" si="194"/>
        <v>0.29215830072400001</v>
      </c>
      <c r="R681" s="8">
        <f t="shared" si="195"/>
        <v>1.22971297216</v>
      </c>
      <c r="S681" s="8">
        <f t="shared" si="196"/>
        <v>1.13778552822</v>
      </c>
      <c r="T681" s="8">
        <f t="shared" si="197"/>
        <v>1.23441034365</v>
      </c>
      <c r="W681" s="7" t="s">
        <v>1984</v>
      </c>
      <c r="X681" s="7" t="s">
        <v>712</v>
      </c>
      <c r="Y681" s="8">
        <v>0.16273649959</v>
      </c>
      <c r="Z681" s="8">
        <v>1.9756030666299999E-2</v>
      </c>
      <c r="AA681" s="8">
        <v>4.7220441901900001E-2</v>
      </c>
      <c r="AB681" s="8">
        <v>0.10838486434900001</v>
      </c>
      <c r="AC681" s="8">
        <v>1.13110247768E-2</v>
      </c>
      <c r="AD681" s="8">
        <v>1.8089639093000001E-2</v>
      </c>
      <c r="AE681" s="8">
        <v>0.17938466953099999</v>
      </c>
      <c r="AF681" s="8">
        <v>2.0294206011100002E-2</v>
      </c>
      <c r="AG681" s="8">
        <v>3.4731468112000001E-2</v>
      </c>
      <c r="AH681" s="8">
        <v>0.2361203321</v>
      </c>
      <c r="AI681" s="8">
        <v>2.80329177109E-2</v>
      </c>
      <c r="AJ681" s="8">
        <v>8.3732225930400001E-2</v>
      </c>
      <c r="AK681" s="8">
        <v>0.37952620286599997</v>
      </c>
      <c r="AL681" s="8">
        <v>1.2839340972700001E-5</v>
      </c>
      <c r="AM681" s="8">
        <v>0.29215830072400001</v>
      </c>
      <c r="AN681" s="8">
        <v>1.22971297216</v>
      </c>
      <c r="AO681" s="8">
        <v>1.13778552822</v>
      </c>
      <c r="AP681" s="8">
        <v>1.23441034365</v>
      </c>
      <c r="AS681" s="7">
        <v>531210</v>
      </c>
      <c r="AT681" s="7" t="s">
        <v>712</v>
      </c>
      <c r="AU681" s="8">
        <v>0.28118896062103216</v>
      </c>
      <c r="AV681" s="8">
        <v>6.204952011294515E-2</v>
      </c>
      <c r="AW681" s="8">
        <v>0.16322935004147254</v>
      </c>
      <c r="AX681" s="8">
        <v>0.19775710734079036</v>
      </c>
      <c r="AY681" s="8">
        <v>3.893399545515E-2</v>
      </c>
      <c r="AZ681" s="8">
        <v>8.4182300741791935E-2</v>
      </c>
      <c r="BA681" s="8">
        <v>0.31541150467959672</v>
      </c>
      <c r="BB681" s="8">
        <v>7.0892579179882287E-2</v>
      </c>
      <c r="BC681" s="8">
        <v>0.17409050113315963</v>
      </c>
      <c r="BD681" s="8">
        <v>0.4049470148655806</v>
      </c>
      <c r="BE681" s="8">
        <v>8.9826823563149999E-2</v>
      </c>
      <c r="BF681" s="8">
        <v>0.25806955003053872</v>
      </c>
      <c r="BG681" s="8">
        <v>0.37952620286599986</v>
      </c>
      <c r="BH681" s="8">
        <v>1.0616980826231292E-5</v>
      </c>
      <c r="BI681" s="8">
        <v>0.29215830072399973</v>
      </c>
      <c r="BJ681" s="8">
        <v>1.5064678307758064</v>
      </c>
      <c r="BK681" s="8">
        <v>1.3208734035379031</v>
      </c>
      <c r="BL681" s="8">
        <v>1.5603945849922582</v>
      </c>
    </row>
    <row r="682" spans="1:64" x14ac:dyDescent="0.3">
      <c r="A682" s="7">
        <v>531311</v>
      </c>
      <c r="B682" s="7" t="s">
        <v>713</v>
      </c>
      <c r="C682" s="8">
        <f t="shared" si="180"/>
        <v>0.16297487843899999</v>
      </c>
      <c r="D682" s="8">
        <f t="shared" si="181"/>
        <v>1.9753500091399999E-2</v>
      </c>
      <c r="E682" s="8">
        <f t="shared" si="182"/>
        <v>4.9686875666200003E-2</v>
      </c>
      <c r="F682" s="8">
        <f t="shared" si="183"/>
        <v>0.12797215632299999</v>
      </c>
      <c r="G682" s="8">
        <f t="shared" si="184"/>
        <v>1.33656678784E-2</v>
      </c>
      <c r="H682" s="8">
        <f t="shared" si="185"/>
        <v>2.35205274887E-2</v>
      </c>
      <c r="I682" s="8">
        <f t="shared" si="186"/>
        <v>0.17873847760200001</v>
      </c>
      <c r="J682" s="8">
        <f t="shared" si="187"/>
        <v>2.02345674771E-2</v>
      </c>
      <c r="K682" s="8">
        <f t="shared" si="188"/>
        <v>3.7504387680499997E-2</v>
      </c>
      <c r="L682" s="8">
        <f t="shared" si="189"/>
        <v>0.23667790362800001</v>
      </c>
      <c r="M682" s="8">
        <f t="shared" si="190"/>
        <v>2.8022006998100001E-2</v>
      </c>
      <c r="N682" s="8">
        <f t="shared" si="191"/>
        <v>8.7525273638699996E-2</v>
      </c>
      <c r="O682" s="8">
        <f t="shared" si="192"/>
        <v>0.37964246821600001</v>
      </c>
      <c r="P682" s="8">
        <f t="shared" si="193"/>
        <v>1.0865636334000001E-5</v>
      </c>
      <c r="Q682" s="8">
        <f t="shared" si="194"/>
        <v>0.29300954932099998</v>
      </c>
      <c r="R682" s="8">
        <f t="shared" si="195"/>
        <v>1.2324152542</v>
      </c>
      <c r="S682" s="8">
        <f t="shared" si="196"/>
        <v>1.16485835169</v>
      </c>
      <c r="T682" s="8">
        <f t="shared" si="197"/>
        <v>1.2364774327600001</v>
      </c>
      <c r="W682" s="7" t="s">
        <v>1985</v>
      </c>
      <c r="X682" s="7" t="s">
        <v>713</v>
      </c>
      <c r="Y682" s="8">
        <v>0.16297487843899999</v>
      </c>
      <c r="Z682" s="8">
        <v>1.9753500091399999E-2</v>
      </c>
      <c r="AA682" s="8">
        <v>4.9686875666200003E-2</v>
      </c>
      <c r="AB682" s="8">
        <v>0.12797215632299999</v>
      </c>
      <c r="AC682" s="8">
        <v>1.33656678784E-2</v>
      </c>
      <c r="AD682" s="8">
        <v>2.35205274887E-2</v>
      </c>
      <c r="AE682" s="8">
        <v>0.17873847760200001</v>
      </c>
      <c r="AF682" s="8">
        <v>2.02345674771E-2</v>
      </c>
      <c r="AG682" s="8">
        <v>3.7504387680499997E-2</v>
      </c>
      <c r="AH682" s="8">
        <v>0.23667790362800001</v>
      </c>
      <c r="AI682" s="8">
        <v>2.8022006998100001E-2</v>
      </c>
      <c r="AJ682" s="8">
        <v>8.7525273638699996E-2</v>
      </c>
      <c r="AK682" s="8">
        <v>0.37964246821600001</v>
      </c>
      <c r="AL682" s="8">
        <v>1.0865636334000001E-5</v>
      </c>
      <c r="AM682" s="8">
        <v>0.29300954932099998</v>
      </c>
      <c r="AN682" s="8">
        <v>1.2324152542</v>
      </c>
      <c r="AO682" s="8">
        <v>1.16485835169</v>
      </c>
      <c r="AP682" s="8">
        <v>1.2364774327600001</v>
      </c>
      <c r="AS682" s="7">
        <v>531311</v>
      </c>
      <c r="AT682" s="7" t="s">
        <v>713</v>
      </c>
      <c r="AU682" s="8">
        <v>0.28136188644875815</v>
      </c>
      <c r="AV682" s="8">
        <v>6.2040858546217756E-2</v>
      </c>
      <c r="AW682" s="8">
        <v>0.16622743249190811</v>
      </c>
      <c r="AX682" s="8">
        <v>0.239395983038421</v>
      </c>
      <c r="AY682" s="8">
        <v>4.9768873762271945E-2</v>
      </c>
      <c r="AZ682" s="8">
        <v>0.10940484383806774</v>
      </c>
      <c r="BA682" s="8">
        <v>0.31431973826956461</v>
      </c>
      <c r="BB682" s="8">
        <v>7.0679549246387099E-2</v>
      </c>
      <c r="BC682" s="8">
        <v>0.17731158234021455</v>
      </c>
      <c r="BD682" s="8">
        <v>0.40534828539237094</v>
      </c>
      <c r="BE682" s="8">
        <v>8.9788289110129052E-2</v>
      </c>
      <c r="BF682" s="8">
        <v>0.26269573129909513</v>
      </c>
      <c r="BG682" s="8">
        <v>0.37964246821600034</v>
      </c>
      <c r="BH682" s="8">
        <v>9.7614574968762916E-6</v>
      </c>
      <c r="BI682" s="8">
        <v>0.29300954932100021</v>
      </c>
      <c r="BJ682" s="8">
        <v>1.509630177487258</v>
      </c>
      <c r="BK682" s="8">
        <v>1.3985697006388711</v>
      </c>
      <c r="BL682" s="8">
        <v>1.5623108698564518</v>
      </c>
    </row>
    <row r="683" spans="1:64" x14ac:dyDescent="0.3">
      <c r="A683" s="7">
        <v>531312</v>
      </c>
      <c r="B683" s="7" t="s">
        <v>714</v>
      </c>
      <c r="C683" s="8">
        <f t="shared" si="180"/>
        <v>0.16329089413100001</v>
      </c>
      <c r="D683" s="8">
        <f t="shared" si="181"/>
        <v>1.9756985975900001E-2</v>
      </c>
      <c r="E683" s="8">
        <f t="shared" si="182"/>
        <v>4.9304668658399997E-2</v>
      </c>
      <c r="F683" s="8">
        <f t="shared" si="183"/>
        <v>0.178652423187</v>
      </c>
      <c r="G683" s="8">
        <f t="shared" si="184"/>
        <v>1.8659701022999998E-2</v>
      </c>
      <c r="H683" s="8">
        <f t="shared" si="185"/>
        <v>3.2349495839799999E-2</v>
      </c>
      <c r="I683" s="8">
        <f t="shared" si="186"/>
        <v>0.178607701634</v>
      </c>
      <c r="J683" s="8">
        <f t="shared" si="187"/>
        <v>2.02256419909E-2</v>
      </c>
      <c r="K683" s="8">
        <f t="shared" si="188"/>
        <v>3.6999892814999998E-2</v>
      </c>
      <c r="L683" s="8">
        <f t="shared" si="189"/>
        <v>0.23757258297600001</v>
      </c>
      <c r="M683" s="8">
        <f t="shared" si="190"/>
        <v>2.80395902682E-2</v>
      </c>
      <c r="N683" s="8">
        <f t="shared" si="191"/>
        <v>8.7016948830399996E-2</v>
      </c>
      <c r="O683" s="8">
        <f t="shared" si="192"/>
        <v>0.37945444881099999</v>
      </c>
      <c r="P683" s="8">
        <f t="shared" si="193"/>
        <v>7.7821526970999995E-6</v>
      </c>
      <c r="Q683" s="8">
        <f t="shared" si="194"/>
        <v>0.29316840975399999</v>
      </c>
      <c r="R683" s="8">
        <f t="shared" si="195"/>
        <v>1.23235254877</v>
      </c>
      <c r="S683" s="8">
        <f t="shared" si="196"/>
        <v>1.2296616200499999</v>
      </c>
      <c r="T683" s="8">
        <f t="shared" si="197"/>
        <v>1.23583323644</v>
      </c>
      <c r="W683" s="7" t="s">
        <v>1986</v>
      </c>
      <c r="X683" s="7" t="s">
        <v>714</v>
      </c>
      <c r="Y683" s="8">
        <v>0.16329089413100001</v>
      </c>
      <c r="Z683" s="8">
        <v>1.9756985975900001E-2</v>
      </c>
      <c r="AA683" s="8">
        <v>4.9304668658399997E-2</v>
      </c>
      <c r="AB683" s="8">
        <v>0.178652423187</v>
      </c>
      <c r="AC683" s="8">
        <v>1.8659701022999998E-2</v>
      </c>
      <c r="AD683" s="8">
        <v>3.2349495839799999E-2</v>
      </c>
      <c r="AE683" s="8">
        <v>0.178607701634</v>
      </c>
      <c r="AF683" s="8">
        <v>2.02256419909E-2</v>
      </c>
      <c r="AG683" s="8">
        <v>3.6999892814999998E-2</v>
      </c>
      <c r="AH683" s="8">
        <v>0.23757258297600001</v>
      </c>
      <c r="AI683" s="8">
        <v>2.80395902682E-2</v>
      </c>
      <c r="AJ683" s="8">
        <v>8.7016948830399996E-2</v>
      </c>
      <c r="AK683" s="8">
        <v>0.37945444881099999</v>
      </c>
      <c r="AL683" s="8">
        <v>7.7821526970999995E-6</v>
      </c>
      <c r="AM683" s="8">
        <v>0.29316840975399999</v>
      </c>
      <c r="AN683" s="8">
        <v>1.23235254877</v>
      </c>
      <c r="AO683" s="8">
        <v>1.2296616200499999</v>
      </c>
      <c r="AP683" s="8">
        <v>1.23583323644</v>
      </c>
      <c r="AS683" s="7">
        <v>531312</v>
      </c>
      <c r="AT683" s="7" t="s">
        <v>714</v>
      </c>
      <c r="AU683" s="8">
        <v>0.28166672662712905</v>
      </c>
      <c r="AV683" s="8">
        <v>6.2036832163487092E-2</v>
      </c>
      <c r="AW683" s="8">
        <v>0.16624848347020485</v>
      </c>
      <c r="AX683" s="8">
        <v>0.3238174332895048</v>
      </c>
      <c r="AY683" s="8">
        <v>6.9651190978919184E-2</v>
      </c>
      <c r="AZ683" s="8">
        <v>0.15086506286191753</v>
      </c>
      <c r="BA683" s="8">
        <v>0.31410341707585487</v>
      </c>
      <c r="BB683" s="8">
        <v>7.0635440413112927E-2</v>
      </c>
      <c r="BC683" s="8">
        <v>0.17718711062169512</v>
      </c>
      <c r="BD683" s="8">
        <v>0.40632234854885485</v>
      </c>
      <c r="BE683" s="8">
        <v>8.9827775651362921E-2</v>
      </c>
      <c r="BF683" s="8">
        <v>0.26294218899575972</v>
      </c>
      <c r="BG683" s="8">
        <v>0.37945444881099993</v>
      </c>
      <c r="BH683" s="8">
        <v>7.9200686157238718E-6</v>
      </c>
      <c r="BI683" s="8">
        <v>0.29316840975399966</v>
      </c>
      <c r="BJ683" s="8">
        <v>1.5099520422609676</v>
      </c>
      <c r="BK683" s="8">
        <v>1.5443336871296776</v>
      </c>
      <c r="BL683" s="8">
        <v>1.5619259681103219</v>
      </c>
    </row>
    <row r="684" spans="1:64" x14ac:dyDescent="0.3">
      <c r="A684" s="7">
        <v>531320</v>
      </c>
      <c r="B684" s="7" t="s">
        <v>715</v>
      </c>
      <c r="C684" s="8">
        <f t="shared" si="180"/>
        <v>0.16501465253799999</v>
      </c>
      <c r="D684" s="8">
        <f t="shared" si="181"/>
        <v>1.9782203762499999E-2</v>
      </c>
      <c r="E684" s="8">
        <f t="shared" si="182"/>
        <v>4.9863845096499999E-2</v>
      </c>
      <c r="F684" s="8">
        <f t="shared" si="183"/>
        <v>9.3122831920099999E-2</v>
      </c>
      <c r="G684" s="8">
        <f t="shared" si="184"/>
        <v>9.7493152922600006E-3</v>
      </c>
      <c r="H684" s="8">
        <f t="shared" si="185"/>
        <v>1.7009076537100001E-2</v>
      </c>
      <c r="I684" s="8">
        <f t="shared" si="186"/>
        <v>0.179318419457</v>
      </c>
      <c r="J684" s="8">
        <f t="shared" si="187"/>
        <v>2.0362378894599999E-2</v>
      </c>
      <c r="K684" s="8">
        <f t="shared" si="188"/>
        <v>3.7534391659099997E-2</v>
      </c>
      <c r="L684" s="8">
        <f t="shared" si="189"/>
        <v>0.24225276010499999</v>
      </c>
      <c r="M684" s="8">
        <f t="shared" si="190"/>
        <v>2.8119897672600001E-2</v>
      </c>
      <c r="N684" s="8">
        <f t="shared" si="191"/>
        <v>8.8206438417400002E-2</v>
      </c>
      <c r="O684" s="8">
        <f t="shared" si="192"/>
        <v>0.37877285648800002</v>
      </c>
      <c r="P684" s="8">
        <f t="shared" si="193"/>
        <v>1.4900970128E-5</v>
      </c>
      <c r="Q684" s="8">
        <f t="shared" si="194"/>
        <v>0.291485479381</v>
      </c>
      <c r="R684" s="8">
        <f t="shared" si="195"/>
        <v>1.2346607013999999</v>
      </c>
      <c r="S684" s="8">
        <f t="shared" si="196"/>
        <v>1.11988122375</v>
      </c>
      <c r="T684" s="8">
        <f t="shared" si="197"/>
        <v>1.2372151900099999</v>
      </c>
      <c r="W684" s="7" t="s">
        <v>1987</v>
      </c>
      <c r="X684" s="7" t="s">
        <v>715</v>
      </c>
      <c r="Y684" s="8">
        <v>0.16501465253799999</v>
      </c>
      <c r="Z684" s="8">
        <v>1.9782203762499999E-2</v>
      </c>
      <c r="AA684" s="8">
        <v>4.9863845096499999E-2</v>
      </c>
      <c r="AB684" s="8">
        <v>9.3122831920099999E-2</v>
      </c>
      <c r="AC684" s="8">
        <v>9.7493152922600006E-3</v>
      </c>
      <c r="AD684" s="8">
        <v>1.7009076537100001E-2</v>
      </c>
      <c r="AE684" s="8">
        <v>0.179318419457</v>
      </c>
      <c r="AF684" s="8">
        <v>2.0362378894599999E-2</v>
      </c>
      <c r="AG684" s="8">
        <v>3.7534391659099997E-2</v>
      </c>
      <c r="AH684" s="8">
        <v>0.24225276010499999</v>
      </c>
      <c r="AI684" s="8">
        <v>2.8119897672600001E-2</v>
      </c>
      <c r="AJ684" s="8">
        <v>8.8206438417400002E-2</v>
      </c>
      <c r="AK684" s="8">
        <v>0.37877285648800002</v>
      </c>
      <c r="AL684" s="8">
        <v>1.4900970128E-5</v>
      </c>
      <c r="AM684" s="8">
        <v>0.291485479381</v>
      </c>
      <c r="AN684" s="8">
        <v>1.2346607013999999</v>
      </c>
      <c r="AO684" s="8">
        <v>1.11988122375</v>
      </c>
      <c r="AP684" s="8">
        <v>1.2372151900099999</v>
      </c>
      <c r="AS684" s="7">
        <v>531320</v>
      </c>
      <c r="AT684" s="7" t="s">
        <v>715</v>
      </c>
      <c r="AU684" s="8">
        <v>0.24812695593985484</v>
      </c>
      <c r="AV684" s="8">
        <v>5.6878052032722573E-2</v>
      </c>
      <c r="AW684" s="8">
        <v>0.15050971210994676</v>
      </c>
      <c r="AX684" s="8">
        <v>0.24667931233234514</v>
      </c>
      <c r="AY684" s="8">
        <v>5.1503319406597754E-2</v>
      </c>
      <c r="AZ684" s="8">
        <v>0.11658611439782417</v>
      </c>
      <c r="BA684" s="8">
        <v>0.27732970449261285</v>
      </c>
      <c r="BB684" s="8">
        <v>6.5487701269859686E-2</v>
      </c>
      <c r="BC684" s="8">
        <v>0.16247769999369349</v>
      </c>
      <c r="BD684" s="8">
        <v>0.36056561553870969</v>
      </c>
      <c r="BE684" s="8">
        <v>8.2613465337719336E-2</v>
      </c>
      <c r="BF684" s="8">
        <v>0.23834048206719996</v>
      </c>
      <c r="BG684" s="8">
        <v>0.31768046028025793</v>
      </c>
      <c r="BH684" s="8">
        <v>6.6319855564519352E-6</v>
      </c>
      <c r="BI684" s="8">
        <v>0.24447169238406477</v>
      </c>
      <c r="BJ684" s="8">
        <v>1.4555147200827425</v>
      </c>
      <c r="BK684" s="8">
        <v>1.2534784235558061</v>
      </c>
      <c r="BL684" s="8">
        <v>1.3440047831758064</v>
      </c>
    </row>
    <row r="685" spans="1:64" x14ac:dyDescent="0.3">
      <c r="A685" s="7">
        <v>531390</v>
      </c>
      <c r="B685" s="7" t="s">
        <v>716</v>
      </c>
      <c r="C685" s="8">
        <f t="shared" si="180"/>
        <v>0.162801495459</v>
      </c>
      <c r="D685" s="8">
        <f t="shared" si="181"/>
        <v>1.97574398783E-2</v>
      </c>
      <c r="E685" s="8">
        <f t="shared" si="182"/>
        <v>4.9658682789500003E-2</v>
      </c>
      <c r="F685" s="8">
        <f t="shared" si="183"/>
        <v>0.15661635264099999</v>
      </c>
      <c r="G685" s="8">
        <f t="shared" si="184"/>
        <v>1.6344776415400001E-2</v>
      </c>
      <c r="H685" s="8">
        <f t="shared" si="185"/>
        <v>2.8733753482299999E-2</v>
      </c>
      <c r="I685" s="8">
        <f t="shared" si="186"/>
        <v>0.17918141299099999</v>
      </c>
      <c r="J685" s="8">
        <f t="shared" si="187"/>
        <v>2.0272170568999999E-2</v>
      </c>
      <c r="K685" s="8">
        <f t="shared" si="188"/>
        <v>3.75683645931E-2</v>
      </c>
      <c r="L685" s="8">
        <f t="shared" si="189"/>
        <v>0.236313732448</v>
      </c>
      <c r="M685" s="8">
        <f t="shared" si="190"/>
        <v>2.8037974191000001E-2</v>
      </c>
      <c r="N685" s="8">
        <f t="shared" si="191"/>
        <v>8.7493949549500002E-2</v>
      </c>
      <c r="O685" s="8">
        <f t="shared" si="192"/>
        <v>0.379482460563</v>
      </c>
      <c r="P685" s="8">
        <f t="shared" si="193"/>
        <v>8.8854375890699992E-6</v>
      </c>
      <c r="Q685" s="8">
        <f t="shared" si="194"/>
        <v>0.29249425702999998</v>
      </c>
      <c r="R685" s="8">
        <f t="shared" si="195"/>
        <v>1.23221761813</v>
      </c>
      <c r="S685" s="8">
        <f t="shared" si="196"/>
        <v>1.20169488254</v>
      </c>
      <c r="T685" s="8">
        <f t="shared" si="197"/>
        <v>1.23702194815</v>
      </c>
      <c r="W685" s="7" t="s">
        <v>1988</v>
      </c>
      <c r="X685" s="7" t="s">
        <v>716</v>
      </c>
      <c r="Y685" s="8">
        <v>0.162801495459</v>
      </c>
      <c r="Z685" s="8">
        <v>1.97574398783E-2</v>
      </c>
      <c r="AA685" s="8">
        <v>4.9658682789500003E-2</v>
      </c>
      <c r="AB685" s="8">
        <v>0.15661635264099999</v>
      </c>
      <c r="AC685" s="8">
        <v>1.6344776415400001E-2</v>
      </c>
      <c r="AD685" s="8">
        <v>2.8733753482299999E-2</v>
      </c>
      <c r="AE685" s="8">
        <v>0.17918141299099999</v>
      </c>
      <c r="AF685" s="8">
        <v>2.0272170568999999E-2</v>
      </c>
      <c r="AG685" s="8">
        <v>3.75683645931E-2</v>
      </c>
      <c r="AH685" s="8">
        <v>0.236313732448</v>
      </c>
      <c r="AI685" s="8">
        <v>2.8037974191000001E-2</v>
      </c>
      <c r="AJ685" s="8">
        <v>8.7493949549500002E-2</v>
      </c>
      <c r="AK685" s="8">
        <v>0.379482460563</v>
      </c>
      <c r="AL685" s="8">
        <v>8.8854375890699992E-6</v>
      </c>
      <c r="AM685" s="8">
        <v>0.29249425702999998</v>
      </c>
      <c r="AN685" s="8">
        <v>1.23221761813</v>
      </c>
      <c r="AO685" s="8">
        <v>1.20169488254</v>
      </c>
      <c r="AP685" s="8">
        <v>1.23702194815</v>
      </c>
      <c r="AS685" s="7">
        <v>531390</v>
      </c>
      <c r="AT685" s="7" t="s">
        <v>716</v>
      </c>
      <c r="AU685" s="8">
        <v>0.28126661740188696</v>
      </c>
      <c r="AV685" s="8">
        <v>6.2053569734125812E-2</v>
      </c>
      <c r="AW685" s="8">
        <v>0.16641996659343231</v>
      </c>
      <c r="AX685" s="8">
        <v>0.24273209940284191</v>
      </c>
      <c r="AY685" s="8">
        <v>4.8726632100166624E-2</v>
      </c>
      <c r="AZ685" s="8">
        <v>0.10938156077308867</v>
      </c>
      <c r="BA685" s="8">
        <v>0.31508296754630649</v>
      </c>
      <c r="BB685" s="8">
        <v>7.0816547523114545E-2</v>
      </c>
      <c r="BC685" s="8">
        <v>0.17788683888709028</v>
      </c>
      <c r="BD685" s="8">
        <v>0.40517662201579047</v>
      </c>
      <c r="BE685" s="8">
        <v>8.9843360485159687E-2</v>
      </c>
      <c r="BF685" s="8">
        <v>0.26303595522232587</v>
      </c>
      <c r="BG685" s="8">
        <v>0.37948246056300028</v>
      </c>
      <c r="BH685" s="8">
        <v>9.0230729612119333E-6</v>
      </c>
      <c r="BI685" s="8">
        <v>0.29249425703000032</v>
      </c>
      <c r="BJ685" s="8">
        <v>1.5097401537300001</v>
      </c>
      <c r="BK685" s="8">
        <v>1.4008402922761292</v>
      </c>
      <c r="BL685" s="8">
        <v>1.5637863539564509</v>
      </c>
    </row>
    <row r="686" spans="1:64" x14ac:dyDescent="0.3">
      <c r="A686" s="7">
        <v>532111</v>
      </c>
      <c r="B686" s="7" t="s">
        <v>717</v>
      </c>
      <c r="C686" s="8">
        <f t="shared" si="180"/>
        <v>0.11498188530840968</v>
      </c>
      <c r="D686" s="8">
        <f t="shared" si="181"/>
        <v>2.5601478019930634E-2</v>
      </c>
      <c r="E686" s="8">
        <f t="shared" si="182"/>
        <v>0.24558379712419354</v>
      </c>
      <c r="F686" s="8">
        <f t="shared" si="183"/>
        <v>0.26565853757542579</v>
      </c>
      <c r="G686" s="8">
        <f t="shared" si="184"/>
        <v>5.1487951924939677E-2</v>
      </c>
      <c r="H686" s="8">
        <f t="shared" si="185"/>
        <v>0.3173616054122903</v>
      </c>
      <c r="I686" s="8">
        <f t="shared" si="186"/>
        <v>0.27331938895216129</v>
      </c>
      <c r="J686" s="8">
        <f t="shared" si="187"/>
        <v>5.7069233704359686E-2</v>
      </c>
      <c r="K686" s="8">
        <f t="shared" si="188"/>
        <v>0.42271737729332259</v>
      </c>
      <c r="L686" s="8">
        <f t="shared" si="189"/>
        <v>0.11128146424168384</v>
      </c>
      <c r="M686" s="8">
        <f t="shared" si="190"/>
        <v>2.2679017975604839E-2</v>
      </c>
      <c r="N686" s="8">
        <f t="shared" si="191"/>
        <v>0.24918535818501611</v>
      </c>
      <c r="O686" s="8">
        <f t="shared" si="192"/>
        <v>0.50774270875427352</v>
      </c>
      <c r="P686" s="8">
        <f t="shared" si="193"/>
        <v>3.139097005935161E-6</v>
      </c>
      <c r="Q686" s="8">
        <f t="shared" si="194"/>
        <v>0.12572437950870968</v>
      </c>
      <c r="R686" s="8">
        <f t="shared" si="195"/>
        <v>1</v>
      </c>
      <c r="S686" s="8">
        <f t="shared" si="196"/>
        <v>1.4570887400740327</v>
      </c>
      <c r="T686" s="8">
        <f t="shared" si="197"/>
        <v>1.5756866451106453</v>
      </c>
      <c r="W686" s="7" t="s">
        <v>1989</v>
      </c>
      <c r="X686" s="7" t="s">
        <v>717</v>
      </c>
      <c r="Y686" s="8">
        <v>0</v>
      </c>
      <c r="Z686" s="8">
        <v>0</v>
      </c>
      <c r="AA686" s="8">
        <v>0</v>
      </c>
      <c r="AB686" s="8">
        <v>0</v>
      </c>
      <c r="AC686" s="8">
        <v>0</v>
      </c>
      <c r="AD686" s="8">
        <v>0</v>
      </c>
      <c r="AE686" s="8">
        <v>0</v>
      </c>
      <c r="AF686" s="8">
        <v>0</v>
      </c>
      <c r="AG686" s="8">
        <v>0</v>
      </c>
      <c r="AH686" s="8">
        <v>0</v>
      </c>
      <c r="AI686" s="8">
        <v>0</v>
      </c>
      <c r="AJ686" s="8">
        <v>0</v>
      </c>
      <c r="AK686" s="8">
        <v>0</v>
      </c>
      <c r="AL686" s="8">
        <v>0</v>
      </c>
      <c r="AM686" s="8">
        <v>0</v>
      </c>
      <c r="AN686" s="8">
        <v>1</v>
      </c>
      <c r="AO686" s="8">
        <v>0</v>
      </c>
      <c r="AP686" s="8">
        <v>0</v>
      </c>
      <c r="AS686" s="7">
        <v>532111</v>
      </c>
      <c r="AT686" s="7" t="s">
        <v>717</v>
      </c>
      <c r="AU686" s="8">
        <v>0.11498188530840968</v>
      </c>
      <c r="AV686" s="8">
        <v>2.5601478019930634E-2</v>
      </c>
      <c r="AW686" s="8">
        <v>0.24558379712419354</v>
      </c>
      <c r="AX686" s="8">
        <v>0.26565853757542579</v>
      </c>
      <c r="AY686" s="8">
        <v>5.1487951924939677E-2</v>
      </c>
      <c r="AZ686" s="8">
        <v>0.3173616054122903</v>
      </c>
      <c r="BA686" s="8">
        <v>0.27331938895216129</v>
      </c>
      <c r="BB686" s="8">
        <v>5.7069233704359686E-2</v>
      </c>
      <c r="BC686" s="8">
        <v>0.42271737729332259</v>
      </c>
      <c r="BD686" s="8">
        <v>0.11128146424168384</v>
      </c>
      <c r="BE686" s="8">
        <v>2.2679017975604839E-2</v>
      </c>
      <c r="BF686" s="8">
        <v>0.24918535818501611</v>
      </c>
      <c r="BG686" s="8">
        <v>0.50774270875427352</v>
      </c>
      <c r="BH686" s="8">
        <v>3.139097005935161E-6</v>
      </c>
      <c r="BI686" s="8">
        <v>0.12572437950870968</v>
      </c>
      <c r="BJ686" s="8">
        <v>1.3861671604527424</v>
      </c>
      <c r="BK686" s="8">
        <v>1.4570887400740327</v>
      </c>
      <c r="BL686" s="8">
        <v>1.5756866451106453</v>
      </c>
    </row>
    <row r="687" spans="1:64" x14ac:dyDescent="0.3">
      <c r="A687" s="7">
        <v>532112</v>
      </c>
      <c r="B687" s="7" t="s">
        <v>718</v>
      </c>
      <c r="C687" s="8">
        <f t="shared" si="180"/>
        <v>7.884187381522903E-2</v>
      </c>
      <c r="D687" s="8">
        <f t="shared" si="181"/>
        <v>1.9446012788227419E-2</v>
      </c>
      <c r="E687" s="8">
        <f t="shared" si="182"/>
        <v>0.16449656361051618</v>
      </c>
      <c r="F687" s="8">
        <f t="shared" si="183"/>
        <v>0.14677448173779997</v>
      </c>
      <c r="G687" s="8">
        <f t="shared" si="184"/>
        <v>3.3169661744000968E-2</v>
      </c>
      <c r="H687" s="8">
        <f t="shared" si="185"/>
        <v>0.18271171996189356</v>
      </c>
      <c r="I687" s="8">
        <f t="shared" si="186"/>
        <v>0.18997862317964517</v>
      </c>
      <c r="J687" s="8">
        <f t="shared" si="187"/>
        <v>4.4116427896935484E-2</v>
      </c>
      <c r="K687" s="8">
        <f t="shared" si="188"/>
        <v>0.28781518645282261</v>
      </c>
      <c r="L687" s="8">
        <f t="shared" si="189"/>
        <v>7.694706762010807E-2</v>
      </c>
      <c r="M687" s="8">
        <f t="shared" si="190"/>
        <v>1.7374996684315806E-2</v>
      </c>
      <c r="N687" s="8">
        <f t="shared" si="191"/>
        <v>0.1677863224772258</v>
      </c>
      <c r="O687" s="8">
        <f t="shared" si="192"/>
        <v>0.3173190645981937</v>
      </c>
      <c r="P687" s="8">
        <f t="shared" si="193"/>
        <v>4.2871541803735496E-6</v>
      </c>
      <c r="Q687" s="8">
        <f t="shared" si="194"/>
        <v>7.8483589458580624E-2</v>
      </c>
      <c r="R687" s="8">
        <f t="shared" si="195"/>
        <v>1</v>
      </c>
      <c r="S687" s="8">
        <f t="shared" si="196"/>
        <v>0.87878489570225815</v>
      </c>
      <c r="T687" s="8">
        <f t="shared" si="197"/>
        <v>1.0380392697875807</v>
      </c>
      <c r="W687" s="7" t="s">
        <v>1990</v>
      </c>
      <c r="X687" s="7" t="s">
        <v>718</v>
      </c>
      <c r="Y687" s="8">
        <v>0</v>
      </c>
      <c r="Z687" s="8">
        <v>0</v>
      </c>
      <c r="AA687" s="8">
        <v>0</v>
      </c>
      <c r="AB687" s="8">
        <v>0</v>
      </c>
      <c r="AC687" s="8">
        <v>0</v>
      </c>
      <c r="AD687" s="8">
        <v>0</v>
      </c>
      <c r="AE687" s="8">
        <v>0</v>
      </c>
      <c r="AF687" s="8">
        <v>0</v>
      </c>
      <c r="AG687" s="8">
        <v>0</v>
      </c>
      <c r="AH687" s="8">
        <v>0</v>
      </c>
      <c r="AI687" s="8">
        <v>0</v>
      </c>
      <c r="AJ687" s="8">
        <v>0</v>
      </c>
      <c r="AK687" s="8">
        <v>0</v>
      </c>
      <c r="AL687" s="8">
        <v>0</v>
      </c>
      <c r="AM687" s="8">
        <v>0</v>
      </c>
      <c r="AN687" s="8">
        <v>1</v>
      </c>
      <c r="AO687" s="8">
        <v>0</v>
      </c>
      <c r="AP687" s="8">
        <v>0</v>
      </c>
      <c r="AS687" s="7">
        <v>532112</v>
      </c>
      <c r="AT687" s="7" t="s">
        <v>718</v>
      </c>
      <c r="AU687" s="8">
        <v>7.884187381522903E-2</v>
      </c>
      <c r="AV687" s="8">
        <v>1.9446012788227419E-2</v>
      </c>
      <c r="AW687" s="8">
        <v>0.16449656361051618</v>
      </c>
      <c r="AX687" s="8">
        <v>0.14677448173779997</v>
      </c>
      <c r="AY687" s="8">
        <v>3.3169661744000968E-2</v>
      </c>
      <c r="AZ687" s="8">
        <v>0.18271171996189356</v>
      </c>
      <c r="BA687" s="8">
        <v>0.18997862317964517</v>
      </c>
      <c r="BB687" s="8">
        <v>4.4116427896935484E-2</v>
      </c>
      <c r="BC687" s="8">
        <v>0.28781518645282261</v>
      </c>
      <c r="BD687" s="8">
        <v>7.694706762010807E-2</v>
      </c>
      <c r="BE687" s="8">
        <v>1.7374996684315806E-2</v>
      </c>
      <c r="BF687" s="8">
        <v>0.1677863224772258</v>
      </c>
      <c r="BG687" s="8">
        <v>0.3173190645981937</v>
      </c>
      <c r="BH687" s="8">
        <v>4.2871541803735496E-6</v>
      </c>
      <c r="BI687" s="8">
        <v>7.8483589458580624E-2</v>
      </c>
      <c r="BJ687" s="8">
        <v>1.2627844502143546</v>
      </c>
      <c r="BK687" s="8">
        <v>0.87878489570225815</v>
      </c>
      <c r="BL687" s="8">
        <v>1.0380392697875807</v>
      </c>
    </row>
    <row r="688" spans="1:64" x14ac:dyDescent="0.3">
      <c r="A688" s="7">
        <v>532120</v>
      </c>
      <c r="B688" s="7" t="s">
        <v>719</v>
      </c>
      <c r="C688" s="8">
        <f t="shared" si="180"/>
        <v>0.10868969679535805</v>
      </c>
      <c r="D688" s="8">
        <f t="shared" si="181"/>
        <v>2.4484344135540327E-2</v>
      </c>
      <c r="E688" s="8">
        <f t="shared" si="182"/>
        <v>0.23010689280227417</v>
      </c>
      <c r="F688" s="8">
        <f t="shared" si="183"/>
        <v>0.32151861225034201</v>
      </c>
      <c r="G688" s="8">
        <f t="shared" si="184"/>
        <v>6.599715846239515E-2</v>
      </c>
      <c r="H688" s="8">
        <f t="shared" si="185"/>
        <v>0.39541953726534196</v>
      </c>
      <c r="I688" s="8">
        <f t="shared" si="186"/>
        <v>0.25830039389032255</v>
      </c>
      <c r="J688" s="8">
        <f t="shared" si="187"/>
        <v>5.4579437071714511E-2</v>
      </c>
      <c r="K688" s="8">
        <f t="shared" si="188"/>
        <v>0.39744507455929035</v>
      </c>
      <c r="L688" s="8">
        <f t="shared" si="189"/>
        <v>0.10528090837466129</v>
      </c>
      <c r="M688" s="8">
        <f t="shared" si="190"/>
        <v>2.1726484300041937E-2</v>
      </c>
      <c r="N688" s="8">
        <f t="shared" si="191"/>
        <v>0.23359832298183872</v>
      </c>
      <c r="O688" s="8">
        <f t="shared" si="192"/>
        <v>0.47750409507251651</v>
      </c>
      <c r="P688" s="8">
        <f t="shared" si="193"/>
        <v>2.392404282835774E-6</v>
      </c>
      <c r="Q688" s="8">
        <f t="shared" si="194"/>
        <v>0.11851394448929033</v>
      </c>
      <c r="R688" s="8">
        <f t="shared" si="195"/>
        <v>1</v>
      </c>
      <c r="S688" s="8">
        <f t="shared" si="196"/>
        <v>1.5571288563651615</v>
      </c>
      <c r="T688" s="8">
        <f t="shared" si="197"/>
        <v>1.4845184539082255</v>
      </c>
      <c r="W688" s="7" t="s">
        <v>1991</v>
      </c>
      <c r="X688" s="7" t="s">
        <v>719</v>
      </c>
      <c r="Y688" s="8">
        <v>0</v>
      </c>
      <c r="Z688" s="8">
        <v>0</v>
      </c>
      <c r="AA688" s="8">
        <v>0</v>
      </c>
      <c r="AB688" s="8">
        <v>0</v>
      </c>
      <c r="AC688" s="8">
        <v>0</v>
      </c>
      <c r="AD688" s="8">
        <v>0</v>
      </c>
      <c r="AE688" s="8">
        <v>0</v>
      </c>
      <c r="AF688" s="8">
        <v>0</v>
      </c>
      <c r="AG688" s="8">
        <v>0</v>
      </c>
      <c r="AH688" s="8">
        <v>0</v>
      </c>
      <c r="AI688" s="8">
        <v>0</v>
      </c>
      <c r="AJ688" s="8">
        <v>0</v>
      </c>
      <c r="AK688" s="8">
        <v>0</v>
      </c>
      <c r="AL688" s="8">
        <v>0</v>
      </c>
      <c r="AM688" s="8">
        <v>0</v>
      </c>
      <c r="AN688" s="8">
        <v>1</v>
      </c>
      <c r="AO688" s="8">
        <v>0</v>
      </c>
      <c r="AP688" s="8">
        <v>0</v>
      </c>
      <c r="AS688" s="7">
        <v>532120</v>
      </c>
      <c r="AT688" s="7" t="s">
        <v>719</v>
      </c>
      <c r="AU688" s="8">
        <v>0.10868969679535805</v>
      </c>
      <c r="AV688" s="8">
        <v>2.4484344135540327E-2</v>
      </c>
      <c r="AW688" s="8">
        <v>0.23010689280227417</v>
      </c>
      <c r="AX688" s="8">
        <v>0.32151861225034201</v>
      </c>
      <c r="AY688" s="8">
        <v>6.599715846239515E-2</v>
      </c>
      <c r="AZ688" s="8">
        <v>0.39541953726534196</v>
      </c>
      <c r="BA688" s="8">
        <v>0.25830039389032255</v>
      </c>
      <c r="BB688" s="8">
        <v>5.4579437071714511E-2</v>
      </c>
      <c r="BC688" s="8">
        <v>0.39744507455929035</v>
      </c>
      <c r="BD688" s="8">
        <v>0.10528090837466129</v>
      </c>
      <c r="BE688" s="8">
        <v>2.1726484300041937E-2</v>
      </c>
      <c r="BF688" s="8">
        <v>0.23359832298183872</v>
      </c>
      <c r="BG688" s="8">
        <v>0.47750409507251651</v>
      </c>
      <c r="BH688" s="8">
        <v>2.392404282835774E-6</v>
      </c>
      <c r="BI688" s="8">
        <v>0.11851394448929033</v>
      </c>
      <c r="BJ688" s="8">
        <v>1.3632809337335485</v>
      </c>
      <c r="BK688" s="8">
        <v>1.5571288563651615</v>
      </c>
      <c r="BL688" s="8">
        <v>1.4845184539082255</v>
      </c>
    </row>
    <row r="689" spans="1:64" x14ac:dyDescent="0.3">
      <c r="A689" s="7">
        <v>532210</v>
      </c>
      <c r="B689" s="7" t="s">
        <v>720</v>
      </c>
      <c r="C689" s="8">
        <f t="shared" si="180"/>
        <v>8.7787243766958095E-2</v>
      </c>
      <c r="D689" s="8">
        <f t="shared" si="181"/>
        <v>2.6014027842748384E-2</v>
      </c>
      <c r="E689" s="8">
        <f t="shared" si="182"/>
        <v>0.16840343822877427</v>
      </c>
      <c r="F689" s="8">
        <f t="shared" si="183"/>
        <v>8.9416802458475789E-2</v>
      </c>
      <c r="G689" s="8">
        <f t="shared" si="184"/>
        <v>2.2538837136541461E-2</v>
      </c>
      <c r="H689" s="8">
        <f t="shared" si="185"/>
        <v>0.12782783204820161</v>
      </c>
      <c r="I689" s="8">
        <f t="shared" si="186"/>
        <v>0.10691200263065481</v>
      </c>
      <c r="J689" s="8">
        <f t="shared" si="187"/>
        <v>2.5917741058114521E-2</v>
      </c>
      <c r="K689" s="8">
        <f t="shared" si="188"/>
        <v>0.16019924217632259</v>
      </c>
      <c r="L689" s="8">
        <f t="shared" si="189"/>
        <v>8.1277942661758071E-2</v>
      </c>
      <c r="M689" s="8">
        <f t="shared" si="190"/>
        <v>2.0810792066674196E-2</v>
      </c>
      <c r="N689" s="8">
        <f t="shared" si="191"/>
        <v>0.15449581546661292</v>
      </c>
      <c r="O689" s="8">
        <f t="shared" si="192"/>
        <v>0.36525596613540334</v>
      </c>
      <c r="P689" s="8">
        <f t="shared" si="193"/>
        <v>5.5085085357654849E-6</v>
      </c>
      <c r="Q689" s="8">
        <f t="shared" si="194"/>
        <v>0.181443561054113</v>
      </c>
      <c r="R689" s="8">
        <f t="shared" si="195"/>
        <v>1</v>
      </c>
      <c r="S689" s="8">
        <f t="shared" si="196"/>
        <v>0.80429960067564532</v>
      </c>
      <c r="T689" s="8">
        <f t="shared" si="197"/>
        <v>0.85754511489758067</v>
      </c>
      <c r="W689" s="7" t="s">
        <v>1992</v>
      </c>
      <c r="X689" s="7" t="s">
        <v>720</v>
      </c>
      <c r="Y689" s="8">
        <v>0</v>
      </c>
      <c r="Z689" s="8">
        <v>0</v>
      </c>
      <c r="AA689" s="8">
        <v>0</v>
      </c>
      <c r="AB689" s="8">
        <v>0</v>
      </c>
      <c r="AC689" s="8">
        <v>0</v>
      </c>
      <c r="AD689" s="8">
        <v>0</v>
      </c>
      <c r="AE689" s="8">
        <v>0</v>
      </c>
      <c r="AF689" s="8">
        <v>0</v>
      </c>
      <c r="AG689" s="8">
        <v>0</v>
      </c>
      <c r="AH689" s="8">
        <v>0</v>
      </c>
      <c r="AI689" s="8">
        <v>0</v>
      </c>
      <c r="AJ689" s="8">
        <v>0</v>
      </c>
      <c r="AK689" s="8">
        <v>0</v>
      </c>
      <c r="AL689" s="8">
        <v>0</v>
      </c>
      <c r="AM689" s="8">
        <v>0</v>
      </c>
      <c r="AN689" s="8">
        <v>1</v>
      </c>
      <c r="AO689" s="8">
        <v>0</v>
      </c>
      <c r="AP689" s="8">
        <v>0</v>
      </c>
      <c r="AS689" s="7">
        <v>532210</v>
      </c>
      <c r="AT689" s="7" t="s">
        <v>720</v>
      </c>
      <c r="AU689" s="8">
        <v>8.7787243766958095E-2</v>
      </c>
      <c r="AV689" s="8">
        <v>2.6014027842748384E-2</v>
      </c>
      <c r="AW689" s="8">
        <v>0.16840343822877427</v>
      </c>
      <c r="AX689" s="8">
        <v>8.9416802458475789E-2</v>
      </c>
      <c r="AY689" s="8">
        <v>2.2538837136541461E-2</v>
      </c>
      <c r="AZ689" s="8">
        <v>0.12782783204820161</v>
      </c>
      <c r="BA689" s="8">
        <v>0.10691200263065481</v>
      </c>
      <c r="BB689" s="8">
        <v>2.5917741058114521E-2</v>
      </c>
      <c r="BC689" s="8">
        <v>0.16019924217632259</v>
      </c>
      <c r="BD689" s="8">
        <v>8.1277942661758071E-2</v>
      </c>
      <c r="BE689" s="8">
        <v>2.0810792066674196E-2</v>
      </c>
      <c r="BF689" s="8">
        <v>0.15449581546661292</v>
      </c>
      <c r="BG689" s="8">
        <v>0.36525596613540334</v>
      </c>
      <c r="BH689" s="8">
        <v>5.5085085357654849E-6</v>
      </c>
      <c r="BI689" s="8">
        <v>0.181443561054113</v>
      </c>
      <c r="BJ689" s="8">
        <v>1.2822047098383871</v>
      </c>
      <c r="BK689" s="8">
        <v>0.80429960067564532</v>
      </c>
      <c r="BL689" s="8">
        <v>0.85754511489758067</v>
      </c>
    </row>
    <row r="690" spans="1:64" x14ac:dyDescent="0.3">
      <c r="A690" s="7">
        <v>532281</v>
      </c>
      <c r="B690" s="7" t="s">
        <v>721</v>
      </c>
      <c r="C690" s="8">
        <f t="shared" si="180"/>
        <v>7.9522897108225785E-2</v>
      </c>
      <c r="D690" s="8">
        <f t="shared" si="181"/>
        <v>2.3256990439006451E-2</v>
      </c>
      <c r="E690" s="8">
        <f t="shared" si="182"/>
        <v>0.14284236708620968</v>
      </c>
      <c r="F690" s="8">
        <f t="shared" si="183"/>
        <v>5.926149040850532E-2</v>
      </c>
      <c r="G690" s="8">
        <f t="shared" si="184"/>
        <v>1.5766142142643873E-2</v>
      </c>
      <c r="H690" s="8">
        <f t="shared" si="185"/>
        <v>7.4286247982961934E-2</v>
      </c>
      <c r="I690" s="8">
        <f t="shared" si="186"/>
        <v>9.6311992666032256E-2</v>
      </c>
      <c r="J690" s="8">
        <f t="shared" si="187"/>
        <v>2.242837023050484E-2</v>
      </c>
      <c r="K690" s="8">
        <f t="shared" si="188"/>
        <v>0.12905187421345002</v>
      </c>
      <c r="L690" s="8">
        <f t="shared" si="189"/>
        <v>7.5916468398751602E-2</v>
      </c>
      <c r="M690" s="8">
        <f t="shared" si="190"/>
        <v>1.8917997671059679E-2</v>
      </c>
      <c r="N690" s="8">
        <f t="shared" si="191"/>
        <v>0.13417750925738708</v>
      </c>
      <c r="O690" s="8">
        <f t="shared" si="192"/>
        <v>0.3087336376804839</v>
      </c>
      <c r="P690" s="8">
        <f t="shared" si="193"/>
        <v>1.3715817296266451E-5</v>
      </c>
      <c r="Q690" s="8">
        <f t="shared" si="194"/>
        <v>0.16115754977322588</v>
      </c>
      <c r="R690" s="8">
        <f t="shared" si="195"/>
        <v>1</v>
      </c>
      <c r="S690" s="8">
        <f t="shared" si="196"/>
        <v>0.63318484827596766</v>
      </c>
      <c r="T690" s="8">
        <f t="shared" si="197"/>
        <v>0.73166320485129033</v>
      </c>
      <c r="W690" s="7" t="s">
        <v>1993</v>
      </c>
      <c r="X690" s="7" t="s">
        <v>721</v>
      </c>
      <c r="Y690" s="8">
        <v>0</v>
      </c>
      <c r="Z690" s="8">
        <v>0</v>
      </c>
      <c r="AA690" s="8">
        <v>0</v>
      </c>
      <c r="AB690" s="8">
        <v>0</v>
      </c>
      <c r="AC690" s="8">
        <v>0</v>
      </c>
      <c r="AD690" s="8">
        <v>0</v>
      </c>
      <c r="AE690" s="8">
        <v>0</v>
      </c>
      <c r="AF690" s="8">
        <v>0</v>
      </c>
      <c r="AG690" s="8">
        <v>0</v>
      </c>
      <c r="AH690" s="8">
        <v>0</v>
      </c>
      <c r="AI690" s="8">
        <v>0</v>
      </c>
      <c r="AJ690" s="8">
        <v>0</v>
      </c>
      <c r="AK690" s="8">
        <v>0</v>
      </c>
      <c r="AL690" s="8">
        <v>0</v>
      </c>
      <c r="AM690" s="8">
        <v>0</v>
      </c>
      <c r="AN690" s="8">
        <v>1</v>
      </c>
      <c r="AO690" s="8">
        <v>0</v>
      </c>
      <c r="AP690" s="8">
        <v>0</v>
      </c>
      <c r="AS690" s="7">
        <v>532281</v>
      </c>
      <c r="AT690" s="7" t="s">
        <v>721</v>
      </c>
      <c r="AU690" s="8">
        <v>7.9522897108225785E-2</v>
      </c>
      <c r="AV690" s="8">
        <v>2.3256990439006451E-2</v>
      </c>
      <c r="AW690" s="8">
        <v>0.14284236708620968</v>
      </c>
      <c r="AX690" s="8">
        <v>5.926149040850532E-2</v>
      </c>
      <c r="AY690" s="8">
        <v>1.5766142142643873E-2</v>
      </c>
      <c r="AZ690" s="8">
        <v>7.4286247982961934E-2</v>
      </c>
      <c r="BA690" s="8">
        <v>9.6311992666032256E-2</v>
      </c>
      <c r="BB690" s="8">
        <v>2.242837023050484E-2</v>
      </c>
      <c r="BC690" s="8">
        <v>0.12905187421345002</v>
      </c>
      <c r="BD690" s="8">
        <v>7.5916468398751602E-2</v>
      </c>
      <c r="BE690" s="8">
        <v>1.8917997671059679E-2</v>
      </c>
      <c r="BF690" s="8">
        <v>0.13417750925738708</v>
      </c>
      <c r="BG690" s="8">
        <v>0.3087336376804839</v>
      </c>
      <c r="BH690" s="8">
        <v>1.3715817296266451E-5</v>
      </c>
      <c r="BI690" s="8">
        <v>0.16115754977322588</v>
      </c>
      <c r="BJ690" s="8">
        <v>1.2456222546335483</v>
      </c>
      <c r="BK690" s="8">
        <v>0.63318484827596766</v>
      </c>
      <c r="BL690" s="8">
        <v>0.73166320485129033</v>
      </c>
    </row>
    <row r="691" spans="1:64" x14ac:dyDescent="0.3">
      <c r="A691" s="7">
        <v>532282</v>
      </c>
      <c r="B691" s="7" t="s">
        <v>722</v>
      </c>
      <c r="C691" s="8">
        <f t="shared" si="180"/>
        <v>6.8684125794304829E-2</v>
      </c>
      <c r="D691" s="8">
        <f t="shared" si="181"/>
        <v>1.9972355112748388E-2</v>
      </c>
      <c r="E691" s="8">
        <f t="shared" si="182"/>
        <v>0.12677593312706451</v>
      </c>
      <c r="F691" s="8">
        <f t="shared" si="183"/>
        <v>4.9348691908272589E-2</v>
      </c>
      <c r="G691" s="8">
        <f t="shared" si="184"/>
        <v>1.2820997600825805E-2</v>
      </c>
      <c r="H691" s="8">
        <f t="shared" si="185"/>
        <v>6.4653654634793709E-2</v>
      </c>
      <c r="I691" s="8">
        <f t="shared" si="186"/>
        <v>8.434597315035483E-2</v>
      </c>
      <c r="J691" s="8">
        <f t="shared" si="187"/>
        <v>1.9755542814453231E-2</v>
      </c>
      <c r="K691" s="8">
        <f t="shared" si="188"/>
        <v>0.1166747078288968</v>
      </c>
      <c r="L691" s="8">
        <f t="shared" si="189"/>
        <v>6.5376951205243547E-2</v>
      </c>
      <c r="M691" s="8">
        <f t="shared" si="190"/>
        <v>1.629979032386936E-2</v>
      </c>
      <c r="N691" s="8">
        <f t="shared" si="191"/>
        <v>0.1196017738499516</v>
      </c>
      <c r="O691" s="8">
        <f t="shared" si="192"/>
        <v>0.2771226305078226</v>
      </c>
      <c r="P691" s="8">
        <f t="shared" si="193"/>
        <v>8.1846697076517733E-6</v>
      </c>
      <c r="Q691" s="8">
        <f t="shared" si="194"/>
        <v>0.14188664267041934</v>
      </c>
      <c r="R691" s="8">
        <f t="shared" si="195"/>
        <v>1</v>
      </c>
      <c r="S691" s="8">
        <f t="shared" si="196"/>
        <v>0.56230721511161297</v>
      </c>
      <c r="T691" s="8">
        <f t="shared" si="197"/>
        <v>0.65626009476161284</v>
      </c>
      <c r="W691" s="7" t="s">
        <v>1994</v>
      </c>
      <c r="X691" s="7" t="s">
        <v>722</v>
      </c>
      <c r="Y691" s="8">
        <v>0</v>
      </c>
      <c r="Z691" s="8">
        <v>0</v>
      </c>
      <c r="AA691" s="8">
        <v>0</v>
      </c>
      <c r="AB691" s="8">
        <v>0</v>
      </c>
      <c r="AC691" s="8">
        <v>0</v>
      </c>
      <c r="AD691" s="8">
        <v>0</v>
      </c>
      <c r="AE691" s="8">
        <v>0</v>
      </c>
      <c r="AF691" s="8">
        <v>0</v>
      </c>
      <c r="AG691" s="8">
        <v>0</v>
      </c>
      <c r="AH691" s="8">
        <v>0</v>
      </c>
      <c r="AI691" s="8">
        <v>0</v>
      </c>
      <c r="AJ691" s="8">
        <v>0</v>
      </c>
      <c r="AK691" s="8">
        <v>0</v>
      </c>
      <c r="AL691" s="8">
        <v>0</v>
      </c>
      <c r="AM691" s="8">
        <v>0</v>
      </c>
      <c r="AN691" s="8">
        <v>1</v>
      </c>
      <c r="AO691" s="8">
        <v>0</v>
      </c>
      <c r="AP691" s="8">
        <v>0</v>
      </c>
      <c r="AS691" s="7">
        <v>532282</v>
      </c>
      <c r="AT691" s="7" t="s">
        <v>722</v>
      </c>
      <c r="AU691" s="8">
        <v>6.8684125794304829E-2</v>
      </c>
      <c r="AV691" s="8">
        <v>1.9972355112748388E-2</v>
      </c>
      <c r="AW691" s="8">
        <v>0.12677593312706451</v>
      </c>
      <c r="AX691" s="8">
        <v>4.9348691908272589E-2</v>
      </c>
      <c r="AY691" s="8">
        <v>1.2820997600825805E-2</v>
      </c>
      <c r="AZ691" s="8">
        <v>6.4653654634793709E-2</v>
      </c>
      <c r="BA691" s="8">
        <v>8.434597315035483E-2</v>
      </c>
      <c r="BB691" s="8">
        <v>1.9755542814453231E-2</v>
      </c>
      <c r="BC691" s="8">
        <v>0.1166747078288968</v>
      </c>
      <c r="BD691" s="8">
        <v>6.5376951205243547E-2</v>
      </c>
      <c r="BE691" s="8">
        <v>1.629979032386936E-2</v>
      </c>
      <c r="BF691" s="8">
        <v>0.1196017738499516</v>
      </c>
      <c r="BG691" s="8">
        <v>0.2771226305078226</v>
      </c>
      <c r="BH691" s="8">
        <v>8.1846697076517733E-6</v>
      </c>
      <c r="BI691" s="8">
        <v>0.14188664267041934</v>
      </c>
      <c r="BJ691" s="8">
        <v>1.2154324140340322</v>
      </c>
      <c r="BK691" s="8">
        <v>0.56230721511161297</v>
      </c>
      <c r="BL691" s="8">
        <v>0.65626009476161284</v>
      </c>
    </row>
    <row r="692" spans="1:64" x14ac:dyDescent="0.3">
      <c r="A692" s="7">
        <v>532283</v>
      </c>
      <c r="B692" s="7" t="s">
        <v>723</v>
      </c>
      <c r="C692" s="8">
        <f t="shared" si="180"/>
        <v>9.2808392848682253E-2</v>
      </c>
      <c r="D692" s="8">
        <f t="shared" si="181"/>
        <v>2.7580274653314509E-2</v>
      </c>
      <c r="E692" s="8">
        <f t="shared" si="182"/>
        <v>0.17764468804611294</v>
      </c>
      <c r="F692" s="8">
        <f t="shared" si="183"/>
        <v>0.1079963555095176</v>
      </c>
      <c r="G692" s="8">
        <f t="shared" si="184"/>
        <v>2.8807253179920486E-2</v>
      </c>
      <c r="H692" s="8">
        <f t="shared" si="185"/>
        <v>0.15651228899396349</v>
      </c>
      <c r="I692" s="8">
        <f t="shared" si="186"/>
        <v>0.11278851104785484</v>
      </c>
      <c r="J692" s="8">
        <f t="shared" si="187"/>
        <v>2.7779777299554841E-2</v>
      </c>
      <c r="K692" s="8">
        <f t="shared" si="188"/>
        <v>0.16910685905622896</v>
      </c>
      <c r="L692" s="8">
        <f t="shared" si="189"/>
        <v>8.4288661214933863E-2</v>
      </c>
      <c r="M692" s="8">
        <f t="shared" si="190"/>
        <v>2.1794827115362906E-2</v>
      </c>
      <c r="N692" s="8">
        <f t="shared" si="191"/>
        <v>0.16220689877583869</v>
      </c>
      <c r="O692" s="8">
        <f t="shared" si="192"/>
        <v>0.40095209358280631</v>
      </c>
      <c r="P692" s="8">
        <f t="shared" si="193"/>
        <v>5.8191364314322591E-6</v>
      </c>
      <c r="Q692" s="8">
        <f t="shared" si="194"/>
        <v>0.19394666504454849</v>
      </c>
      <c r="R692" s="8">
        <f t="shared" si="195"/>
        <v>1</v>
      </c>
      <c r="S692" s="8">
        <f t="shared" si="196"/>
        <v>0.90621912349032263</v>
      </c>
      <c r="T692" s="8">
        <f t="shared" si="197"/>
        <v>0.92257837321032232</v>
      </c>
      <c r="W692" s="7" t="s">
        <v>1995</v>
      </c>
      <c r="X692" s="7" t="s">
        <v>723</v>
      </c>
      <c r="Y692" s="8">
        <v>0</v>
      </c>
      <c r="Z692" s="8">
        <v>0</v>
      </c>
      <c r="AA692" s="8">
        <v>0</v>
      </c>
      <c r="AB692" s="8">
        <v>0</v>
      </c>
      <c r="AC692" s="8">
        <v>0</v>
      </c>
      <c r="AD692" s="8">
        <v>0</v>
      </c>
      <c r="AE692" s="8">
        <v>0</v>
      </c>
      <c r="AF692" s="8">
        <v>0</v>
      </c>
      <c r="AG692" s="8">
        <v>0</v>
      </c>
      <c r="AH692" s="8">
        <v>0</v>
      </c>
      <c r="AI692" s="8">
        <v>0</v>
      </c>
      <c r="AJ692" s="8">
        <v>0</v>
      </c>
      <c r="AK692" s="8">
        <v>0</v>
      </c>
      <c r="AL692" s="8">
        <v>0</v>
      </c>
      <c r="AM692" s="8">
        <v>0</v>
      </c>
      <c r="AN692" s="8">
        <v>1</v>
      </c>
      <c r="AO692" s="8">
        <v>0</v>
      </c>
      <c r="AP692" s="8">
        <v>0</v>
      </c>
      <c r="AS692" s="7">
        <v>532283</v>
      </c>
      <c r="AT692" s="7" t="s">
        <v>723</v>
      </c>
      <c r="AU692" s="8">
        <v>9.2808392848682253E-2</v>
      </c>
      <c r="AV692" s="8">
        <v>2.7580274653314509E-2</v>
      </c>
      <c r="AW692" s="8">
        <v>0.17764468804611294</v>
      </c>
      <c r="AX692" s="8">
        <v>0.1079963555095176</v>
      </c>
      <c r="AY692" s="8">
        <v>2.8807253179920486E-2</v>
      </c>
      <c r="AZ692" s="8">
        <v>0.15651228899396349</v>
      </c>
      <c r="BA692" s="8">
        <v>0.11278851104785484</v>
      </c>
      <c r="BB692" s="8">
        <v>2.7779777299554841E-2</v>
      </c>
      <c r="BC692" s="8">
        <v>0.16910685905622896</v>
      </c>
      <c r="BD692" s="8">
        <v>8.4288661214933863E-2</v>
      </c>
      <c r="BE692" s="8">
        <v>2.1794827115362906E-2</v>
      </c>
      <c r="BF692" s="8">
        <v>0.16220689877583869</v>
      </c>
      <c r="BG692" s="8">
        <v>0.40095209358280631</v>
      </c>
      <c r="BH692" s="8">
        <v>5.8191364314322591E-6</v>
      </c>
      <c r="BI692" s="8">
        <v>0.19394666504454849</v>
      </c>
      <c r="BJ692" s="8">
        <v>1.2980333555480645</v>
      </c>
      <c r="BK692" s="8">
        <v>0.90621912349032263</v>
      </c>
      <c r="BL692" s="8">
        <v>0.92257837321032232</v>
      </c>
    </row>
    <row r="693" spans="1:64" x14ac:dyDescent="0.3">
      <c r="A693" s="7">
        <v>532284</v>
      </c>
      <c r="B693" s="7" t="s">
        <v>724</v>
      </c>
      <c r="C693" s="8">
        <f t="shared" si="180"/>
        <v>0.11176582676427745</v>
      </c>
      <c r="D693" s="8">
        <f t="shared" si="181"/>
        <v>3.2040337217151625E-2</v>
      </c>
      <c r="E693" s="8">
        <f t="shared" si="182"/>
        <v>0.21204131538087095</v>
      </c>
      <c r="F693" s="8">
        <f t="shared" si="183"/>
        <v>8.214058718797998E-2</v>
      </c>
      <c r="G693" s="8">
        <f t="shared" si="184"/>
        <v>2.1394658184375279E-2</v>
      </c>
      <c r="H693" s="8">
        <f t="shared" si="185"/>
        <v>0.11641462277234517</v>
      </c>
      <c r="I693" s="8">
        <f t="shared" si="186"/>
        <v>0.13189116055310968</v>
      </c>
      <c r="J693" s="8">
        <f t="shared" si="187"/>
        <v>3.1504620360287422E-2</v>
      </c>
      <c r="K693" s="8">
        <f t="shared" si="188"/>
        <v>0.19516728489615642</v>
      </c>
      <c r="L693" s="8">
        <f t="shared" si="189"/>
        <v>0.10183723687842099</v>
      </c>
      <c r="M693" s="8">
        <f t="shared" si="190"/>
        <v>2.5376533666332898E-2</v>
      </c>
      <c r="N693" s="8">
        <f t="shared" si="191"/>
        <v>0.19542102779788711</v>
      </c>
      <c r="O693" s="8">
        <f t="shared" si="192"/>
        <v>0.50304173310735456</v>
      </c>
      <c r="P693" s="8">
        <f t="shared" si="193"/>
        <v>2.3876649243938562E-5</v>
      </c>
      <c r="Q693" s="8">
        <f t="shared" si="194"/>
        <v>0.2500517855744514</v>
      </c>
      <c r="R693" s="8">
        <f t="shared" si="195"/>
        <v>1</v>
      </c>
      <c r="S693" s="8">
        <f t="shared" si="196"/>
        <v>0.99414341653145166</v>
      </c>
      <c r="T693" s="8">
        <f t="shared" si="197"/>
        <v>1.1327566141966132</v>
      </c>
      <c r="W693" s="7" t="s">
        <v>1996</v>
      </c>
      <c r="X693" s="7" t="s">
        <v>724</v>
      </c>
      <c r="Y693" s="8">
        <v>0</v>
      </c>
      <c r="Z693" s="8">
        <v>0</v>
      </c>
      <c r="AA693" s="8">
        <v>0</v>
      </c>
      <c r="AB693" s="8">
        <v>0</v>
      </c>
      <c r="AC693" s="8">
        <v>0</v>
      </c>
      <c r="AD693" s="8">
        <v>0</v>
      </c>
      <c r="AE693" s="8">
        <v>0</v>
      </c>
      <c r="AF693" s="8">
        <v>0</v>
      </c>
      <c r="AG693" s="8">
        <v>0</v>
      </c>
      <c r="AH693" s="8">
        <v>0</v>
      </c>
      <c r="AI693" s="8">
        <v>0</v>
      </c>
      <c r="AJ693" s="8">
        <v>0</v>
      </c>
      <c r="AK693" s="8">
        <v>0</v>
      </c>
      <c r="AL693" s="8">
        <v>0</v>
      </c>
      <c r="AM693" s="8">
        <v>0</v>
      </c>
      <c r="AN693" s="8">
        <v>1</v>
      </c>
      <c r="AO693" s="8">
        <v>0</v>
      </c>
      <c r="AP693" s="8">
        <v>0</v>
      </c>
      <c r="AS693" s="7">
        <v>532284</v>
      </c>
      <c r="AT693" s="7" t="s">
        <v>724</v>
      </c>
      <c r="AU693" s="8">
        <v>0.11176582676427745</v>
      </c>
      <c r="AV693" s="8">
        <v>3.2040337217151625E-2</v>
      </c>
      <c r="AW693" s="8">
        <v>0.21204131538087095</v>
      </c>
      <c r="AX693" s="8">
        <v>8.214058718797998E-2</v>
      </c>
      <c r="AY693" s="8">
        <v>2.1394658184375279E-2</v>
      </c>
      <c r="AZ693" s="8">
        <v>0.11641462277234517</v>
      </c>
      <c r="BA693" s="8">
        <v>0.13189116055310968</v>
      </c>
      <c r="BB693" s="8">
        <v>3.1504620360287422E-2</v>
      </c>
      <c r="BC693" s="8">
        <v>0.19516728489615642</v>
      </c>
      <c r="BD693" s="8">
        <v>0.10183723687842099</v>
      </c>
      <c r="BE693" s="8">
        <v>2.5376533666332898E-2</v>
      </c>
      <c r="BF693" s="8">
        <v>0.19542102779788711</v>
      </c>
      <c r="BG693" s="8">
        <v>0.50304173310735456</v>
      </c>
      <c r="BH693" s="8">
        <v>2.3876649243938562E-5</v>
      </c>
      <c r="BI693" s="8">
        <v>0.2500517855744514</v>
      </c>
      <c r="BJ693" s="8">
        <v>1.3558474793627417</v>
      </c>
      <c r="BK693" s="8">
        <v>0.99414341653145166</v>
      </c>
      <c r="BL693" s="8">
        <v>1.1327566141966132</v>
      </c>
    </row>
    <row r="694" spans="1:64" x14ac:dyDescent="0.3">
      <c r="A694" s="7">
        <v>532289</v>
      </c>
      <c r="B694" s="7" t="s">
        <v>725</v>
      </c>
      <c r="C694" s="8">
        <f t="shared" si="180"/>
        <v>9.1262889920400006E-2</v>
      </c>
      <c r="D694" s="8">
        <f t="shared" si="181"/>
        <v>2.2341969367599999E-2</v>
      </c>
      <c r="E694" s="8">
        <f t="shared" si="182"/>
        <v>0.105589136428</v>
      </c>
      <c r="F694" s="8">
        <f t="shared" si="183"/>
        <v>7.6806771379200001E-2</v>
      </c>
      <c r="G694" s="8">
        <f t="shared" si="184"/>
        <v>1.4970513740499999E-2</v>
      </c>
      <c r="H694" s="8">
        <f t="shared" si="185"/>
        <v>5.0402617780399998E-2</v>
      </c>
      <c r="I694" s="8">
        <f t="shared" si="186"/>
        <v>9.3677879980199996E-2</v>
      </c>
      <c r="J694" s="8">
        <f t="shared" si="187"/>
        <v>1.9623525059099999E-2</v>
      </c>
      <c r="K694" s="8">
        <f t="shared" si="188"/>
        <v>6.18808260449E-2</v>
      </c>
      <c r="L694" s="8">
        <f t="shared" si="189"/>
        <v>7.8401194182400005E-2</v>
      </c>
      <c r="M694" s="8">
        <f t="shared" si="190"/>
        <v>1.6276879115699999E-2</v>
      </c>
      <c r="N694" s="8">
        <f t="shared" si="191"/>
        <v>0.11143949133599999</v>
      </c>
      <c r="O694" s="8">
        <f t="shared" si="192"/>
        <v>0.65515996428099998</v>
      </c>
      <c r="P694" s="8">
        <f t="shared" si="193"/>
        <v>8.4845067936499998E-6</v>
      </c>
      <c r="Q694" s="8">
        <f t="shared" si="194"/>
        <v>0.32209925974199999</v>
      </c>
      <c r="R694" s="8">
        <f t="shared" si="195"/>
        <v>1.21919399572</v>
      </c>
      <c r="S694" s="8">
        <f t="shared" si="196"/>
        <v>1.1421799028999999</v>
      </c>
      <c r="T694" s="8">
        <f t="shared" si="197"/>
        <v>1.17518223108</v>
      </c>
      <c r="W694" s="7" t="s">
        <v>1997</v>
      </c>
      <c r="X694" s="7" t="s">
        <v>725</v>
      </c>
      <c r="Y694" s="8">
        <v>9.1262889920400006E-2</v>
      </c>
      <c r="Z694" s="8">
        <v>2.2341969367599999E-2</v>
      </c>
      <c r="AA694" s="8">
        <v>0.105589136428</v>
      </c>
      <c r="AB694" s="8">
        <v>7.6806771379200001E-2</v>
      </c>
      <c r="AC694" s="8">
        <v>1.4970513740499999E-2</v>
      </c>
      <c r="AD694" s="8">
        <v>5.0402617780399998E-2</v>
      </c>
      <c r="AE694" s="8">
        <v>9.3677879980199996E-2</v>
      </c>
      <c r="AF694" s="8">
        <v>1.9623525059099999E-2</v>
      </c>
      <c r="AG694" s="8">
        <v>6.18808260449E-2</v>
      </c>
      <c r="AH694" s="8">
        <v>7.8401194182400005E-2</v>
      </c>
      <c r="AI694" s="8">
        <v>1.6276879115699999E-2</v>
      </c>
      <c r="AJ694" s="8">
        <v>0.11143949133599999</v>
      </c>
      <c r="AK694" s="8">
        <v>0.65515996428099998</v>
      </c>
      <c r="AL694" s="8">
        <v>8.4845067936499998E-6</v>
      </c>
      <c r="AM694" s="8">
        <v>0.32209925974199999</v>
      </c>
      <c r="AN694" s="8">
        <v>1.21919399572</v>
      </c>
      <c r="AO694" s="8">
        <v>1.1421799028999999</v>
      </c>
      <c r="AP694" s="8">
        <v>1.17518223108</v>
      </c>
      <c r="AS694" s="7">
        <v>532289</v>
      </c>
      <c r="AT694" s="7" t="s">
        <v>725</v>
      </c>
      <c r="AU694" s="8">
        <v>0.13754794405109352</v>
      </c>
      <c r="AV694" s="8">
        <v>3.8021811741659674E-2</v>
      </c>
      <c r="AW694" s="8">
        <v>0.25816829737945163</v>
      </c>
      <c r="AX694" s="8">
        <v>0.1399716517232984</v>
      </c>
      <c r="AY694" s="8">
        <v>3.3881191366857903E-2</v>
      </c>
      <c r="AZ694" s="8">
        <v>0.18915504748965969</v>
      </c>
      <c r="BA694" s="8">
        <v>0.16326691277776614</v>
      </c>
      <c r="BB694" s="8">
        <v>3.7346617230325625E-2</v>
      </c>
      <c r="BC694" s="8">
        <v>0.23673275048281456</v>
      </c>
      <c r="BD694" s="8">
        <v>0.12468145482228708</v>
      </c>
      <c r="BE694" s="8">
        <v>2.9804307196402431E-2</v>
      </c>
      <c r="BF694" s="8">
        <v>0.23674561799109684</v>
      </c>
      <c r="BG694" s="8">
        <v>0.64459286808291927</v>
      </c>
      <c r="BH694" s="8">
        <v>7.0943882747982267E-6</v>
      </c>
      <c r="BI694" s="8">
        <v>0.31690411039132255</v>
      </c>
      <c r="BJ694" s="8">
        <v>1.4337380531724198</v>
      </c>
      <c r="BK694" s="8">
        <v>1.3468788583219351</v>
      </c>
      <c r="BL694" s="8">
        <v>1.4212172482332255</v>
      </c>
    </row>
    <row r="695" spans="1:64" x14ac:dyDescent="0.3">
      <c r="A695" s="7">
        <v>532310</v>
      </c>
      <c r="B695" s="7" t="s">
        <v>726</v>
      </c>
      <c r="C695" s="8">
        <f t="shared" si="180"/>
        <v>9.1648062550999998E-2</v>
      </c>
      <c r="D695" s="8">
        <f t="shared" si="181"/>
        <v>2.25850135673E-2</v>
      </c>
      <c r="E695" s="8">
        <f t="shared" si="182"/>
        <v>0.10590519248499999</v>
      </c>
      <c r="F695" s="8">
        <f t="shared" si="183"/>
        <v>0.117806668221</v>
      </c>
      <c r="G695" s="8">
        <f t="shared" si="184"/>
        <v>2.3092641562399999E-2</v>
      </c>
      <c r="H695" s="8">
        <f t="shared" si="185"/>
        <v>7.7040183110899996E-2</v>
      </c>
      <c r="I695" s="8">
        <f t="shared" si="186"/>
        <v>9.5456975884200004E-2</v>
      </c>
      <c r="J695" s="8">
        <f t="shared" si="187"/>
        <v>2.0103129960799999E-2</v>
      </c>
      <c r="K695" s="8">
        <f t="shared" si="188"/>
        <v>6.3076992511800004E-2</v>
      </c>
      <c r="L695" s="8">
        <f t="shared" si="189"/>
        <v>7.8727462277900007E-2</v>
      </c>
      <c r="M695" s="8">
        <f t="shared" si="190"/>
        <v>1.6446982465499999E-2</v>
      </c>
      <c r="N695" s="8">
        <f t="shared" si="191"/>
        <v>0.11174523988</v>
      </c>
      <c r="O695" s="8">
        <f t="shared" si="192"/>
        <v>0.654649810316</v>
      </c>
      <c r="P695" s="8">
        <f t="shared" si="193"/>
        <v>5.5431023510000001E-6</v>
      </c>
      <c r="Q695" s="8">
        <f t="shared" si="194"/>
        <v>0.31748092436300002</v>
      </c>
      <c r="R695" s="8">
        <f t="shared" si="195"/>
        <v>1.2201382686</v>
      </c>
      <c r="S695" s="8">
        <f t="shared" si="196"/>
        <v>1.21793949289</v>
      </c>
      <c r="T695" s="8">
        <f t="shared" si="197"/>
        <v>1.1786370983600001</v>
      </c>
      <c r="W695" s="7" t="s">
        <v>1998</v>
      </c>
      <c r="X695" s="7" t="s">
        <v>726</v>
      </c>
      <c r="Y695" s="8">
        <v>9.1648062550999998E-2</v>
      </c>
      <c r="Z695" s="8">
        <v>2.25850135673E-2</v>
      </c>
      <c r="AA695" s="8">
        <v>0.10590519248499999</v>
      </c>
      <c r="AB695" s="8">
        <v>0.117806668221</v>
      </c>
      <c r="AC695" s="8">
        <v>2.3092641562399999E-2</v>
      </c>
      <c r="AD695" s="8">
        <v>7.7040183110899996E-2</v>
      </c>
      <c r="AE695" s="8">
        <v>9.5456975884200004E-2</v>
      </c>
      <c r="AF695" s="8">
        <v>2.0103129960799999E-2</v>
      </c>
      <c r="AG695" s="8">
        <v>6.3076992511800004E-2</v>
      </c>
      <c r="AH695" s="8">
        <v>7.8727462277900007E-2</v>
      </c>
      <c r="AI695" s="8">
        <v>1.6446982465499999E-2</v>
      </c>
      <c r="AJ695" s="8">
        <v>0.11174523988</v>
      </c>
      <c r="AK695" s="8">
        <v>0.654649810316</v>
      </c>
      <c r="AL695" s="8">
        <v>5.5431023510000001E-6</v>
      </c>
      <c r="AM695" s="8">
        <v>0.31748092436300002</v>
      </c>
      <c r="AN695" s="8">
        <v>1.2201382686</v>
      </c>
      <c r="AO695" s="8">
        <v>1.21793949289</v>
      </c>
      <c r="AP695" s="8">
        <v>1.1786370983600001</v>
      </c>
      <c r="AS695" s="7">
        <v>532310</v>
      </c>
      <c r="AT695" s="7" t="s">
        <v>726</v>
      </c>
      <c r="AU695" s="8">
        <v>0.10509511260970161</v>
      </c>
      <c r="AV695" s="8">
        <v>3.0499732375337089E-2</v>
      </c>
      <c r="AW695" s="8">
        <v>0.20079870781625805</v>
      </c>
      <c r="AX695" s="8">
        <v>0.10224844022707809</v>
      </c>
      <c r="AY695" s="8">
        <v>2.5481295322827259E-2</v>
      </c>
      <c r="AZ695" s="8">
        <v>0.14432025837579995</v>
      </c>
      <c r="BA695" s="8">
        <v>0.12799873845735968</v>
      </c>
      <c r="BB695" s="8">
        <v>3.0665695801612741E-2</v>
      </c>
      <c r="BC695" s="8">
        <v>0.18983180938209357</v>
      </c>
      <c r="BD695" s="8">
        <v>9.5589657528908092E-2</v>
      </c>
      <c r="BE695" s="8">
        <v>2.4062542772626615E-2</v>
      </c>
      <c r="BF695" s="8">
        <v>0.18309107228004845</v>
      </c>
      <c r="BG695" s="8">
        <v>0.46459018796619306</v>
      </c>
      <c r="BH695" s="8">
        <v>7.4960812640735486E-6</v>
      </c>
      <c r="BI695" s="8">
        <v>0.22530904309632263</v>
      </c>
      <c r="BJ695" s="8">
        <v>1.33639355280129</v>
      </c>
      <c r="BK695" s="8">
        <v>0.9817274132809678</v>
      </c>
      <c r="BL695" s="8">
        <v>1.0581736629956451</v>
      </c>
    </row>
    <row r="696" spans="1:64" x14ac:dyDescent="0.3">
      <c r="A696" s="7">
        <v>532411</v>
      </c>
      <c r="B696" s="7" t="s">
        <v>727</v>
      </c>
      <c r="C696" s="8">
        <f t="shared" si="180"/>
        <v>7.7802998187454855E-2</v>
      </c>
      <c r="D696" s="8">
        <f t="shared" si="181"/>
        <v>1.7289306590383552E-2</v>
      </c>
      <c r="E696" s="8">
        <f t="shared" si="182"/>
        <v>0.16259448650743544</v>
      </c>
      <c r="F696" s="8">
        <f t="shared" si="183"/>
        <v>0.59977877092117426</v>
      </c>
      <c r="G696" s="8">
        <f t="shared" si="184"/>
        <v>0.12016654751213678</v>
      </c>
      <c r="H696" s="8">
        <f t="shared" si="185"/>
        <v>0.70120320194404839</v>
      </c>
      <c r="I696" s="8">
        <f t="shared" si="186"/>
        <v>0.17381630365661288</v>
      </c>
      <c r="J696" s="8">
        <f t="shared" si="187"/>
        <v>3.1520763673975806E-2</v>
      </c>
      <c r="K696" s="8">
        <f t="shared" si="188"/>
        <v>0.21373210690801611</v>
      </c>
      <c r="L696" s="8">
        <f t="shared" si="189"/>
        <v>7.8029925418109658E-2</v>
      </c>
      <c r="M696" s="8">
        <f t="shared" si="190"/>
        <v>1.513037044842629E-2</v>
      </c>
      <c r="N696" s="8">
        <f t="shared" si="191"/>
        <v>0.164200298513</v>
      </c>
      <c r="O696" s="8">
        <f t="shared" si="192"/>
        <v>0.31735334644199997</v>
      </c>
      <c r="P696" s="8">
        <f t="shared" si="193"/>
        <v>7.3484752175683871E-7</v>
      </c>
      <c r="Q696" s="8">
        <f t="shared" si="194"/>
        <v>9.7652475638000044E-2</v>
      </c>
      <c r="R696" s="8">
        <f t="shared" si="195"/>
        <v>1</v>
      </c>
      <c r="S696" s="8">
        <f t="shared" si="196"/>
        <v>1.9211485203770964</v>
      </c>
      <c r="T696" s="8">
        <f t="shared" si="197"/>
        <v>0.91906917423870971</v>
      </c>
      <c r="W696" s="7" t="s">
        <v>1999</v>
      </c>
      <c r="X696" s="7" t="s">
        <v>727</v>
      </c>
      <c r="Y696" s="8">
        <v>0</v>
      </c>
      <c r="Z696" s="8">
        <v>0</v>
      </c>
      <c r="AA696" s="8">
        <v>0</v>
      </c>
      <c r="AB696" s="8">
        <v>0</v>
      </c>
      <c r="AC696" s="8">
        <v>0</v>
      </c>
      <c r="AD696" s="8">
        <v>0</v>
      </c>
      <c r="AE696" s="8">
        <v>0</v>
      </c>
      <c r="AF696" s="8">
        <v>0</v>
      </c>
      <c r="AG696" s="8">
        <v>0</v>
      </c>
      <c r="AH696" s="8">
        <v>0</v>
      </c>
      <c r="AI696" s="8">
        <v>0</v>
      </c>
      <c r="AJ696" s="8">
        <v>0</v>
      </c>
      <c r="AK696" s="8">
        <v>0</v>
      </c>
      <c r="AL696" s="8">
        <v>0</v>
      </c>
      <c r="AM696" s="8">
        <v>0</v>
      </c>
      <c r="AN696" s="8">
        <v>1</v>
      </c>
      <c r="AO696" s="8">
        <v>0</v>
      </c>
      <c r="AP696" s="8">
        <v>0</v>
      </c>
      <c r="AS696" s="7">
        <v>532411</v>
      </c>
      <c r="AT696" s="7" t="s">
        <v>727</v>
      </c>
      <c r="AU696" s="8">
        <v>7.7802998187454855E-2</v>
      </c>
      <c r="AV696" s="8">
        <v>1.7289306590383552E-2</v>
      </c>
      <c r="AW696" s="8">
        <v>0.16259448650743544</v>
      </c>
      <c r="AX696" s="8">
        <v>0.59977877092117426</v>
      </c>
      <c r="AY696" s="8">
        <v>0.12016654751213678</v>
      </c>
      <c r="AZ696" s="8">
        <v>0.70120320194404839</v>
      </c>
      <c r="BA696" s="8">
        <v>0.17381630365661288</v>
      </c>
      <c r="BB696" s="8">
        <v>3.1520763673975806E-2</v>
      </c>
      <c r="BC696" s="8">
        <v>0.21373210690801611</v>
      </c>
      <c r="BD696" s="8">
        <v>7.8029925418109658E-2</v>
      </c>
      <c r="BE696" s="8">
        <v>1.513037044842629E-2</v>
      </c>
      <c r="BF696" s="8">
        <v>0.164200298513</v>
      </c>
      <c r="BG696" s="8">
        <v>0.31735334644199997</v>
      </c>
      <c r="BH696" s="8">
        <v>7.3484752175683871E-7</v>
      </c>
      <c r="BI696" s="8">
        <v>9.7652475638000044E-2</v>
      </c>
      <c r="BJ696" s="8">
        <v>1.2576867912851613</v>
      </c>
      <c r="BK696" s="8">
        <v>1.9211485203770964</v>
      </c>
      <c r="BL696" s="8">
        <v>0.91906917423870971</v>
      </c>
    </row>
    <row r="697" spans="1:64" x14ac:dyDescent="0.3">
      <c r="A697" s="7">
        <v>532412</v>
      </c>
      <c r="B697" s="7" t="s">
        <v>728</v>
      </c>
      <c r="C697" s="8">
        <f t="shared" si="180"/>
        <v>8.0089040803600006E-2</v>
      </c>
      <c r="D697" s="8">
        <f t="shared" si="181"/>
        <v>9.4563673440000006E-3</v>
      </c>
      <c r="E697" s="8">
        <f t="shared" si="182"/>
        <v>0.13298574672499999</v>
      </c>
      <c r="F697" s="8">
        <f t="shared" si="183"/>
        <v>0.272171925215</v>
      </c>
      <c r="G697" s="8">
        <f t="shared" si="184"/>
        <v>2.5709588263400002E-2</v>
      </c>
      <c r="H697" s="8">
        <f t="shared" si="185"/>
        <v>0.14275740163</v>
      </c>
      <c r="I697" s="8">
        <f t="shared" si="186"/>
        <v>0.16457662580599999</v>
      </c>
      <c r="J697" s="8">
        <f t="shared" si="187"/>
        <v>1.53174599773E-2</v>
      </c>
      <c r="K697" s="8">
        <f t="shared" si="188"/>
        <v>9.2809935973799995E-2</v>
      </c>
      <c r="L697" s="8">
        <f t="shared" si="189"/>
        <v>7.5212268473500002E-2</v>
      </c>
      <c r="M697" s="8">
        <f t="shared" si="190"/>
        <v>7.68139991033E-3</v>
      </c>
      <c r="N697" s="8">
        <f t="shared" si="191"/>
        <v>0.154669866505</v>
      </c>
      <c r="O697" s="8">
        <f t="shared" si="192"/>
        <v>0.63917356633</v>
      </c>
      <c r="P697" s="8">
        <f t="shared" si="193"/>
        <v>2.65163912534E-6</v>
      </c>
      <c r="Q697" s="8">
        <f t="shared" si="194"/>
        <v>0.18985878340599999</v>
      </c>
      <c r="R697" s="8">
        <f t="shared" si="195"/>
        <v>1.22253115487</v>
      </c>
      <c r="S697" s="8">
        <f t="shared" si="196"/>
        <v>1.4406389151100001</v>
      </c>
      <c r="T697" s="8">
        <f t="shared" si="197"/>
        <v>1.2727040217600001</v>
      </c>
      <c r="W697" s="7" t="s">
        <v>2000</v>
      </c>
      <c r="X697" s="7" t="s">
        <v>728</v>
      </c>
      <c r="Y697" s="8">
        <v>8.0089040803600006E-2</v>
      </c>
      <c r="Z697" s="8">
        <v>9.4563673440000006E-3</v>
      </c>
      <c r="AA697" s="8">
        <v>0.13298574672499999</v>
      </c>
      <c r="AB697" s="8">
        <v>0.272171925215</v>
      </c>
      <c r="AC697" s="8">
        <v>2.5709588263400002E-2</v>
      </c>
      <c r="AD697" s="8">
        <v>0.14275740163</v>
      </c>
      <c r="AE697" s="8">
        <v>0.16457662580599999</v>
      </c>
      <c r="AF697" s="8">
        <v>1.53174599773E-2</v>
      </c>
      <c r="AG697" s="8">
        <v>9.2809935973799995E-2</v>
      </c>
      <c r="AH697" s="8">
        <v>7.5212268473500002E-2</v>
      </c>
      <c r="AI697" s="8">
        <v>7.68139991033E-3</v>
      </c>
      <c r="AJ697" s="8">
        <v>0.154669866505</v>
      </c>
      <c r="AK697" s="8">
        <v>0.63917356633</v>
      </c>
      <c r="AL697" s="8">
        <v>2.65163912534E-6</v>
      </c>
      <c r="AM697" s="8">
        <v>0.18985878340599999</v>
      </c>
      <c r="AN697" s="8">
        <v>1.22253115487</v>
      </c>
      <c r="AO697" s="8">
        <v>1.4406389151100001</v>
      </c>
      <c r="AP697" s="8">
        <v>1.2727040217600001</v>
      </c>
      <c r="AS697" s="7">
        <v>532412</v>
      </c>
      <c r="AT697" s="7" t="s">
        <v>728</v>
      </c>
      <c r="AU697" s="8">
        <v>0.12119802866981615</v>
      </c>
      <c r="AV697" s="8">
        <v>2.3724333722076614E-2</v>
      </c>
      <c r="AW697" s="8">
        <v>0.25705211373001613</v>
      </c>
      <c r="AX697" s="8">
        <v>0.51285961401692748</v>
      </c>
      <c r="AY697" s="8">
        <v>8.6580786196999979E-2</v>
      </c>
      <c r="AZ697" s="8">
        <v>0.57040712100809665</v>
      </c>
      <c r="BA697" s="8">
        <v>0.27056415429700004</v>
      </c>
      <c r="BB697" s="8">
        <v>4.3651247567970959E-2</v>
      </c>
      <c r="BC697" s="8">
        <v>0.3371509508220451</v>
      </c>
      <c r="BD697" s="8">
        <v>0.11905250038250483</v>
      </c>
      <c r="BE697" s="8">
        <v>2.0470243416794355E-2</v>
      </c>
      <c r="BF697" s="8">
        <v>0.25919906225151612</v>
      </c>
      <c r="BG697" s="8">
        <v>0.58762731098080689</v>
      </c>
      <c r="BH697" s="8">
        <v>2.2425601542787907E-6</v>
      </c>
      <c r="BI697" s="8">
        <v>0.17454759119583876</v>
      </c>
      <c r="BJ697" s="8">
        <v>1.4019744761216129</v>
      </c>
      <c r="BK697" s="8">
        <v>2.0892023599308067</v>
      </c>
      <c r="BL697" s="8">
        <v>1.570721191396774</v>
      </c>
    </row>
    <row r="698" spans="1:64" x14ac:dyDescent="0.3">
      <c r="A698" s="7">
        <v>532420</v>
      </c>
      <c r="B698" s="7" t="s">
        <v>729</v>
      </c>
      <c r="C698" s="8">
        <f t="shared" si="180"/>
        <v>8.5503046616424216E-2</v>
      </c>
      <c r="D698" s="8">
        <f t="shared" si="181"/>
        <v>1.8541804095579029E-2</v>
      </c>
      <c r="E698" s="8">
        <f t="shared" si="182"/>
        <v>0.17614885360683871</v>
      </c>
      <c r="F698" s="8">
        <f t="shared" si="183"/>
        <v>0.35774355303713562</v>
      </c>
      <c r="G698" s="8">
        <f t="shared" si="184"/>
        <v>6.8447524529783685E-2</v>
      </c>
      <c r="H698" s="8">
        <f t="shared" si="185"/>
        <v>0.41509403318804688</v>
      </c>
      <c r="I698" s="8">
        <f t="shared" si="186"/>
        <v>0.1879234349993226</v>
      </c>
      <c r="J698" s="8">
        <f t="shared" si="187"/>
        <v>3.3475161303280654E-2</v>
      </c>
      <c r="K698" s="8">
        <f t="shared" si="188"/>
        <v>0.23086161450756451</v>
      </c>
      <c r="L698" s="8">
        <f t="shared" si="189"/>
        <v>8.5266797929895152E-2</v>
      </c>
      <c r="M698" s="8">
        <f t="shared" si="190"/>
        <v>1.6212845465762262E-2</v>
      </c>
      <c r="N698" s="8">
        <f t="shared" si="191"/>
        <v>0.17785160981991938</v>
      </c>
      <c r="O698" s="8">
        <f t="shared" si="192"/>
        <v>0.35851728507564518</v>
      </c>
      <c r="P698" s="8">
        <f t="shared" si="193"/>
        <v>1.4192259493533708E-6</v>
      </c>
      <c r="Q698" s="8">
        <f t="shared" si="194"/>
        <v>0.11088128802879027</v>
      </c>
      <c r="R698" s="8">
        <f t="shared" si="195"/>
        <v>1</v>
      </c>
      <c r="S698" s="8">
        <f t="shared" si="196"/>
        <v>1.4058012397874193</v>
      </c>
      <c r="T698" s="8">
        <f t="shared" si="197"/>
        <v>1.0167763398422582</v>
      </c>
      <c r="W698" s="7" t="s">
        <v>2001</v>
      </c>
      <c r="X698" s="7" t="s">
        <v>729</v>
      </c>
      <c r="Y698" s="8">
        <v>0</v>
      </c>
      <c r="Z698" s="8">
        <v>0</v>
      </c>
      <c r="AA698" s="8">
        <v>0</v>
      </c>
      <c r="AB698" s="8">
        <v>0</v>
      </c>
      <c r="AC698" s="8">
        <v>0</v>
      </c>
      <c r="AD698" s="8">
        <v>0</v>
      </c>
      <c r="AE698" s="8">
        <v>0</v>
      </c>
      <c r="AF698" s="8">
        <v>0</v>
      </c>
      <c r="AG698" s="8">
        <v>0</v>
      </c>
      <c r="AH698" s="8">
        <v>0</v>
      </c>
      <c r="AI698" s="8">
        <v>0</v>
      </c>
      <c r="AJ698" s="8">
        <v>0</v>
      </c>
      <c r="AK698" s="8">
        <v>0</v>
      </c>
      <c r="AL698" s="8">
        <v>0</v>
      </c>
      <c r="AM698" s="8">
        <v>0</v>
      </c>
      <c r="AN698" s="8">
        <v>1</v>
      </c>
      <c r="AO698" s="8">
        <v>0</v>
      </c>
      <c r="AP698" s="8">
        <v>0</v>
      </c>
      <c r="AS698" s="7">
        <v>532420</v>
      </c>
      <c r="AT698" s="7" t="s">
        <v>729</v>
      </c>
      <c r="AU698" s="8">
        <v>8.5503046616424216E-2</v>
      </c>
      <c r="AV698" s="8">
        <v>1.8541804095579029E-2</v>
      </c>
      <c r="AW698" s="8">
        <v>0.17614885360683871</v>
      </c>
      <c r="AX698" s="8">
        <v>0.35774355303713562</v>
      </c>
      <c r="AY698" s="8">
        <v>6.8447524529783685E-2</v>
      </c>
      <c r="AZ698" s="8">
        <v>0.41509403318804688</v>
      </c>
      <c r="BA698" s="8">
        <v>0.1879234349993226</v>
      </c>
      <c r="BB698" s="8">
        <v>3.3475161303280654E-2</v>
      </c>
      <c r="BC698" s="8">
        <v>0.23086161450756451</v>
      </c>
      <c r="BD698" s="8">
        <v>8.5266797929895152E-2</v>
      </c>
      <c r="BE698" s="8">
        <v>1.6212845465762262E-2</v>
      </c>
      <c r="BF698" s="8">
        <v>0.17785160981991938</v>
      </c>
      <c r="BG698" s="8">
        <v>0.35851728507564518</v>
      </c>
      <c r="BH698" s="8">
        <v>1.4192259493533708E-6</v>
      </c>
      <c r="BI698" s="8">
        <v>0.11088128802879027</v>
      </c>
      <c r="BJ698" s="8">
        <v>1.2801937043188709</v>
      </c>
      <c r="BK698" s="8">
        <v>1.4058012397874193</v>
      </c>
      <c r="BL698" s="8">
        <v>1.0167763398422582</v>
      </c>
    </row>
    <row r="699" spans="1:64" x14ac:dyDescent="0.3">
      <c r="A699" s="7">
        <v>532490</v>
      </c>
      <c r="B699" s="7" t="s">
        <v>730</v>
      </c>
      <c r="C699" s="8">
        <f t="shared" si="180"/>
        <v>8.0051448797300001E-2</v>
      </c>
      <c r="D699" s="8">
        <f t="shared" si="181"/>
        <v>9.4496024568899994E-3</v>
      </c>
      <c r="E699" s="8">
        <f t="shared" si="182"/>
        <v>0.13247429177799999</v>
      </c>
      <c r="F699" s="8">
        <f t="shared" si="183"/>
        <v>0.26737983467300003</v>
      </c>
      <c r="G699" s="8">
        <f t="shared" si="184"/>
        <v>2.5246487257700002E-2</v>
      </c>
      <c r="H699" s="8">
        <f t="shared" si="185"/>
        <v>0.14024302890699999</v>
      </c>
      <c r="I699" s="8">
        <f t="shared" si="186"/>
        <v>0.16125265458900001</v>
      </c>
      <c r="J699" s="8">
        <f t="shared" si="187"/>
        <v>1.500254642E-2</v>
      </c>
      <c r="K699" s="8">
        <f t="shared" si="188"/>
        <v>9.0619340892099998E-2</v>
      </c>
      <c r="L699" s="8">
        <f t="shared" si="189"/>
        <v>7.5190913593899997E-2</v>
      </c>
      <c r="M699" s="8">
        <f t="shared" si="190"/>
        <v>7.6776334607000004E-3</v>
      </c>
      <c r="N699" s="8">
        <f t="shared" si="191"/>
        <v>0.154140014272</v>
      </c>
      <c r="O699" s="8">
        <f t="shared" si="192"/>
        <v>0.63904418051</v>
      </c>
      <c r="P699" s="8">
        <f t="shared" si="193"/>
        <v>2.6993043828300001E-6</v>
      </c>
      <c r="Q699" s="8">
        <f t="shared" si="194"/>
        <v>0.193735625913</v>
      </c>
      <c r="R699" s="8">
        <f t="shared" si="195"/>
        <v>1.22197534303</v>
      </c>
      <c r="S699" s="8">
        <f t="shared" si="196"/>
        <v>1.4328693508399999</v>
      </c>
      <c r="T699" s="8">
        <f t="shared" si="197"/>
        <v>1.2668745419</v>
      </c>
      <c r="W699" s="7" t="s">
        <v>2002</v>
      </c>
      <c r="X699" s="7" t="s">
        <v>730</v>
      </c>
      <c r="Y699" s="8">
        <v>8.0051448797300001E-2</v>
      </c>
      <c r="Z699" s="8">
        <v>9.4496024568899994E-3</v>
      </c>
      <c r="AA699" s="8">
        <v>0.13247429177799999</v>
      </c>
      <c r="AB699" s="8">
        <v>0.26737983467300003</v>
      </c>
      <c r="AC699" s="8">
        <v>2.5246487257700002E-2</v>
      </c>
      <c r="AD699" s="8">
        <v>0.14024302890699999</v>
      </c>
      <c r="AE699" s="8">
        <v>0.16125265458900001</v>
      </c>
      <c r="AF699" s="8">
        <v>1.500254642E-2</v>
      </c>
      <c r="AG699" s="8">
        <v>9.0619340892099998E-2</v>
      </c>
      <c r="AH699" s="8">
        <v>7.5190913593899997E-2</v>
      </c>
      <c r="AI699" s="8">
        <v>7.6776334607000004E-3</v>
      </c>
      <c r="AJ699" s="8">
        <v>0.154140014272</v>
      </c>
      <c r="AK699" s="8">
        <v>0.63904418051</v>
      </c>
      <c r="AL699" s="8">
        <v>2.6993043828300001E-6</v>
      </c>
      <c r="AM699" s="8">
        <v>0.193735625913</v>
      </c>
      <c r="AN699" s="8">
        <v>1.22197534303</v>
      </c>
      <c r="AO699" s="8">
        <v>1.4328693508399999</v>
      </c>
      <c r="AP699" s="8">
        <v>1.2668745419</v>
      </c>
      <c r="AS699" s="7">
        <v>532490</v>
      </c>
      <c r="AT699" s="7" t="s">
        <v>730</v>
      </c>
      <c r="AU699" s="8">
        <v>0.11916131684849035</v>
      </c>
      <c r="AV699" s="8">
        <v>2.3425900852214025E-2</v>
      </c>
      <c r="AW699" s="8">
        <v>0.25337202817519355</v>
      </c>
      <c r="AX699" s="8">
        <v>0.46571521348880329</v>
      </c>
      <c r="AY699" s="8">
        <v>7.872342820877129E-2</v>
      </c>
      <c r="AZ699" s="8">
        <v>0.52297598907635801</v>
      </c>
      <c r="BA699" s="8">
        <v>0.26024898964056448</v>
      </c>
      <c r="BB699" s="8">
        <v>4.2280038432433859E-2</v>
      </c>
      <c r="BC699" s="8">
        <v>0.32668891058924365</v>
      </c>
      <c r="BD699" s="8">
        <v>0.11697601534154517</v>
      </c>
      <c r="BE699" s="8">
        <v>2.0225200653529996E-2</v>
      </c>
      <c r="BF699" s="8">
        <v>0.25539836691300005</v>
      </c>
      <c r="BG699" s="8">
        <v>0.57720119529935399</v>
      </c>
      <c r="BH699" s="8">
        <v>2.737998611763967E-6</v>
      </c>
      <c r="BI699" s="8">
        <v>0.17498701695367733</v>
      </c>
      <c r="BJ699" s="8">
        <v>1.3959592458759684</v>
      </c>
      <c r="BK699" s="8">
        <v>1.970640437225484</v>
      </c>
      <c r="BL699" s="8">
        <v>1.5324437451135482</v>
      </c>
    </row>
    <row r="700" spans="1:64" x14ac:dyDescent="0.3">
      <c r="A700" s="7">
        <v>533110</v>
      </c>
      <c r="B700" s="7" t="s">
        <v>731</v>
      </c>
      <c r="C700" s="8">
        <f t="shared" si="180"/>
        <v>9.5218179210699999E-2</v>
      </c>
      <c r="D700" s="8">
        <f t="shared" si="181"/>
        <v>9.76494050783E-3</v>
      </c>
      <c r="E700" s="8">
        <f t="shared" si="182"/>
        <v>0.19629112615899999</v>
      </c>
      <c r="F700" s="8">
        <f t="shared" si="183"/>
        <v>12.7362936236</v>
      </c>
      <c r="G700" s="8">
        <f t="shared" si="184"/>
        <v>1.4774397538299999</v>
      </c>
      <c r="H700" s="8">
        <f t="shared" si="185"/>
        <v>6.3314222757599996</v>
      </c>
      <c r="I700" s="8">
        <f t="shared" si="186"/>
        <v>2.04527266365</v>
      </c>
      <c r="J700" s="8">
        <f t="shared" si="187"/>
        <v>0.211742507951</v>
      </c>
      <c r="K700" s="8">
        <f t="shared" si="188"/>
        <v>1.01909469346</v>
      </c>
      <c r="L700" s="8">
        <f t="shared" si="189"/>
        <v>8.8599118257600001E-2</v>
      </c>
      <c r="M700" s="8">
        <f t="shared" si="190"/>
        <v>7.83920671485E-3</v>
      </c>
      <c r="N700" s="8">
        <f t="shared" si="191"/>
        <v>0.22863239688000001</v>
      </c>
      <c r="O700" s="8">
        <f t="shared" si="192"/>
        <v>0.68164842488699995</v>
      </c>
      <c r="P700" s="8">
        <f t="shared" si="193"/>
        <v>5.41235739818E-8</v>
      </c>
      <c r="Q700" s="8">
        <f t="shared" si="194"/>
        <v>1.514997695E-2</v>
      </c>
      <c r="R700" s="8">
        <f t="shared" si="195"/>
        <v>1.30127424588</v>
      </c>
      <c r="S700" s="8">
        <f t="shared" si="196"/>
        <v>21.545155653199998</v>
      </c>
      <c r="T700" s="8">
        <f t="shared" si="197"/>
        <v>4.2761098650599996</v>
      </c>
      <c r="W700" s="7" t="s">
        <v>2003</v>
      </c>
      <c r="X700" s="7" t="s">
        <v>731</v>
      </c>
      <c r="Y700" s="8">
        <v>9.5218179210699999E-2</v>
      </c>
      <c r="Z700" s="8">
        <v>9.76494050783E-3</v>
      </c>
      <c r="AA700" s="8">
        <v>0.19629112615899999</v>
      </c>
      <c r="AB700" s="8">
        <v>12.7362936236</v>
      </c>
      <c r="AC700" s="8">
        <v>1.4774397538299999</v>
      </c>
      <c r="AD700" s="8">
        <v>6.3314222757599996</v>
      </c>
      <c r="AE700" s="8">
        <v>2.04527266365</v>
      </c>
      <c r="AF700" s="8">
        <v>0.211742507951</v>
      </c>
      <c r="AG700" s="8">
        <v>1.01909469346</v>
      </c>
      <c r="AH700" s="8">
        <v>8.8599118257600001E-2</v>
      </c>
      <c r="AI700" s="8">
        <v>7.83920671485E-3</v>
      </c>
      <c r="AJ700" s="8">
        <v>0.22863239688000001</v>
      </c>
      <c r="AK700" s="8">
        <v>0.68164842488699995</v>
      </c>
      <c r="AL700" s="8">
        <v>5.41235739818E-8</v>
      </c>
      <c r="AM700" s="8">
        <v>1.514997695E-2</v>
      </c>
      <c r="AN700" s="8">
        <v>1.30127424588</v>
      </c>
      <c r="AO700" s="8">
        <v>21.545155653199998</v>
      </c>
      <c r="AP700" s="8">
        <v>4.2761098650599996</v>
      </c>
      <c r="AS700" s="7">
        <v>533110</v>
      </c>
      <c r="AT700" s="7" t="s">
        <v>731</v>
      </c>
      <c r="AU700" s="8">
        <v>0.12281322369619672</v>
      </c>
      <c r="AV700" s="8">
        <v>2.4867443431317426E-2</v>
      </c>
      <c r="AW700" s="8">
        <v>0.32276951254138697</v>
      </c>
      <c r="AX700" s="8">
        <v>11.189072187919191</v>
      </c>
      <c r="AY700" s="8">
        <v>2.1554002933935004</v>
      </c>
      <c r="AZ700" s="8">
        <v>12.633169778604675</v>
      </c>
      <c r="BA700" s="8">
        <v>2.7154132460695157</v>
      </c>
      <c r="BB700" s="8">
        <v>0.58510512350161292</v>
      </c>
      <c r="BC700" s="8">
        <v>3.7614658076756449</v>
      </c>
      <c r="BD700" s="8">
        <v>0.11314415113048866</v>
      </c>
      <c r="BE700" s="8">
        <v>2.0485184999625487E-2</v>
      </c>
      <c r="BF700" s="8">
        <v>0.33770030213691943</v>
      </c>
      <c r="BG700" s="8">
        <v>0.68164842488700061</v>
      </c>
      <c r="BH700" s="8">
        <v>8.4167218531200009E-8</v>
      </c>
      <c r="BI700" s="8">
        <v>1.5149976949999984E-2</v>
      </c>
      <c r="BJ700" s="8">
        <v>1.4704501796691938</v>
      </c>
      <c r="BK700" s="8">
        <v>26.977642259916131</v>
      </c>
      <c r="BL700" s="8">
        <v>8.0619841772480676</v>
      </c>
    </row>
    <row r="701" spans="1:64" x14ac:dyDescent="0.3">
      <c r="A701" s="7">
        <v>541110</v>
      </c>
      <c r="B701" s="7" t="s">
        <v>732</v>
      </c>
      <c r="C701" s="8">
        <f t="shared" si="180"/>
        <v>7.9725890197700003E-2</v>
      </c>
      <c r="D701" s="8">
        <f t="shared" si="181"/>
        <v>1.22267664349E-2</v>
      </c>
      <c r="E701" s="8">
        <f t="shared" si="182"/>
        <v>0.116720587852</v>
      </c>
      <c r="F701" s="8">
        <f t="shared" si="183"/>
        <v>8.7997609454300005E-2</v>
      </c>
      <c r="G701" s="8">
        <f t="shared" si="184"/>
        <v>1.36923431706E-2</v>
      </c>
      <c r="H701" s="8">
        <f t="shared" si="185"/>
        <v>6.0922147897700001E-2</v>
      </c>
      <c r="I701" s="8">
        <f t="shared" si="186"/>
        <v>6.5851348593199993E-2</v>
      </c>
      <c r="J701" s="8">
        <f t="shared" si="187"/>
        <v>9.8214723078199999E-3</v>
      </c>
      <c r="K701" s="8">
        <f t="shared" si="188"/>
        <v>4.7061562376299999E-2</v>
      </c>
      <c r="L701" s="8">
        <f t="shared" si="189"/>
        <v>5.4175531431999997E-2</v>
      </c>
      <c r="M701" s="8">
        <f t="shared" si="190"/>
        <v>9.0454182004999998E-3</v>
      </c>
      <c r="N701" s="8">
        <f t="shared" si="191"/>
        <v>0.116231380255</v>
      </c>
      <c r="O701" s="8">
        <f t="shared" si="192"/>
        <v>0.72731551379699999</v>
      </c>
      <c r="P701" s="8">
        <f t="shared" si="193"/>
        <v>7.1074254088499999E-6</v>
      </c>
      <c r="Q701" s="8">
        <f t="shared" si="194"/>
        <v>0.39401323050300002</v>
      </c>
      <c r="R701" s="8">
        <f t="shared" si="195"/>
        <v>1.2086732444799999</v>
      </c>
      <c r="S701" s="8">
        <f t="shared" si="196"/>
        <v>1.1626121005200001</v>
      </c>
      <c r="T701" s="8">
        <f t="shared" si="197"/>
        <v>1.1227343832800001</v>
      </c>
      <c r="W701" s="7" t="s">
        <v>2004</v>
      </c>
      <c r="X701" s="7" t="s">
        <v>732</v>
      </c>
      <c r="Y701" s="8">
        <v>7.9725890197700003E-2</v>
      </c>
      <c r="Z701" s="8">
        <v>1.22267664349E-2</v>
      </c>
      <c r="AA701" s="8">
        <v>0.116720587852</v>
      </c>
      <c r="AB701" s="8">
        <v>8.7997609454300005E-2</v>
      </c>
      <c r="AC701" s="8">
        <v>1.36923431706E-2</v>
      </c>
      <c r="AD701" s="8">
        <v>6.0922147897700001E-2</v>
      </c>
      <c r="AE701" s="8">
        <v>6.5851348593199993E-2</v>
      </c>
      <c r="AF701" s="8">
        <v>9.8214723078199999E-3</v>
      </c>
      <c r="AG701" s="8">
        <v>4.7061562376299999E-2</v>
      </c>
      <c r="AH701" s="8">
        <v>5.4175531431999997E-2</v>
      </c>
      <c r="AI701" s="8">
        <v>9.0454182004999998E-3</v>
      </c>
      <c r="AJ701" s="8">
        <v>0.116231380255</v>
      </c>
      <c r="AK701" s="8">
        <v>0.72731551379699999</v>
      </c>
      <c r="AL701" s="8">
        <v>7.1074254088499999E-6</v>
      </c>
      <c r="AM701" s="8">
        <v>0.39401323050300002</v>
      </c>
      <c r="AN701" s="8">
        <v>1.2086732444799999</v>
      </c>
      <c r="AO701" s="8">
        <v>1.1626121005200001</v>
      </c>
      <c r="AP701" s="8">
        <v>1.1227343832800001</v>
      </c>
      <c r="AS701" s="7">
        <v>541110</v>
      </c>
      <c r="AT701" s="7" t="s">
        <v>732</v>
      </c>
      <c r="AU701" s="8">
        <v>0.12183611591534675</v>
      </c>
      <c r="AV701" s="8">
        <v>3.3930005493261292E-2</v>
      </c>
      <c r="AW701" s="8">
        <v>0.26009018568348391</v>
      </c>
      <c r="AX701" s="8">
        <v>0.17581329516595809</v>
      </c>
      <c r="AY701" s="8">
        <v>4.7981268826300001E-2</v>
      </c>
      <c r="AZ701" s="8">
        <v>0.24240955327589517</v>
      </c>
      <c r="BA701" s="8">
        <v>0.10394694856607903</v>
      </c>
      <c r="BB701" s="8">
        <v>2.9186126289554203E-2</v>
      </c>
      <c r="BC701" s="8">
        <v>0.17712628395912253</v>
      </c>
      <c r="BD701" s="8">
        <v>8.5184513933833875E-2</v>
      </c>
      <c r="BE701" s="8">
        <v>2.5607214596284671E-2</v>
      </c>
      <c r="BF701" s="8">
        <v>0.22767085146964519</v>
      </c>
      <c r="BG701" s="8">
        <v>0.72731551379700021</v>
      </c>
      <c r="BH701" s="8">
        <v>5.12394720041403E-6</v>
      </c>
      <c r="BI701" s="8">
        <v>0.39401323050299991</v>
      </c>
      <c r="BJ701" s="8">
        <v>1.4158563070916128</v>
      </c>
      <c r="BK701" s="8">
        <v>1.4662041172685489</v>
      </c>
      <c r="BL701" s="8">
        <v>1.3102593588145164</v>
      </c>
    </row>
    <row r="702" spans="1:64" x14ac:dyDescent="0.3">
      <c r="A702" s="7">
        <v>541191</v>
      </c>
      <c r="B702" s="7" t="s">
        <v>733</v>
      </c>
      <c r="C702" s="8">
        <f t="shared" si="180"/>
        <v>7.9759260159400006E-2</v>
      </c>
      <c r="D702" s="8">
        <f t="shared" si="181"/>
        <v>1.22244486598E-2</v>
      </c>
      <c r="E702" s="8">
        <f t="shared" si="182"/>
        <v>0.117572809224</v>
      </c>
      <c r="F702" s="8">
        <f t="shared" si="183"/>
        <v>7.0572828762600001E-2</v>
      </c>
      <c r="G702" s="8">
        <f t="shared" si="184"/>
        <v>1.09828003622E-2</v>
      </c>
      <c r="H702" s="8">
        <f t="shared" si="185"/>
        <v>4.88175832135E-2</v>
      </c>
      <c r="I702" s="8">
        <f t="shared" si="186"/>
        <v>6.6803613131600006E-2</v>
      </c>
      <c r="J702" s="8">
        <f t="shared" si="187"/>
        <v>9.9615725814700008E-3</v>
      </c>
      <c r="K702" s="8">
        <f t="shared" si="188"/>
        <v>4.7866135802399998E-2</v>
      </c>
      <c r="L702" s="8">
        <f t="shared" si="189"/>
        <v>5.61851056322E-2</v>
      </c>
      <c r="M702" s="8">
        <f t="shared" si="190"/>
        <v>9.3697376824599995E-3</v>
      </c>
      <c r="N702" s="8">
        <f t="shared" si="191"/>
        <v>0.121352832359</v>
      </c>
      <c r="O702" s="8">
        <f t="shared" si="192"/>
        <v>0.70209590530699995</v>
      </c>
      <c r="P702" s="8">
        <f t="shared" si="193"/>
        <v>8.8588917299199997E-6</v>
      </c>
      <c r="Q702" s="8">
        <f t="shared" si="194"/>
        <v>0.38844861288900001</v>
      </c>
      <c r="R702" s="8">
        <f t="shared" si="195"/>
        <v>1.2095565180400001</v>
      </c>
      <c r="S702" s="8">
        <f t="shared" si="196"/>
        <v>1.1303732123400001</v>
      </c>
      <c r="T702" s="8">
        <f t="shared" si="197"/>
        <v>1.1246313215199999</v>
      </c>
      <c r="W702" s="7" t="s">
        <v>2005</v>
      </c>
      <c r="X702" s="7" t="s">
        <v>733</v>
      </c>
      <c r="Y702" s="8">
        <v>7.9759260159400006E-2</v>
      </c>
      <c r="Z702" s="8">
        <v>1.22244486598E-2</v>
      </c>
      <c r="AA702" s="8">
        <v>0.117572809224</v>
      </c>
      <c r="AB702" s="8">
        <v>7.0572828762600001E-2</v>
      </c>
      <c r="AC702" s="8">
        <v>1.09828003622E-2</v>
      </c>
      <c r="AD702" s="8">
        <v>4.88175832135E-2</v>
      </c>
      <c r="AE702" s="8">
        <v>6.6803613131600006E-2</v>
      </c>
      <c r="AF702" s="8">
        <v>9.9615725814700008E-3</v>
      </c>
      <c r="AG702" s="8">
        <v>4.7866135802399998E-2</v>
      </c>
      <c r="AH702" s="8">
        <v>5.61851056322E-2</v>
      </c>
      <c r="AI702" s="8">
        <v>9.3697376824599995E-3</v>
      </c>
      <c r="AJ702" s="8">
        <v>0.121352832359</v>
      </c>
      <c r="AK702" s="8">
        <v>0.70209590530699995</v>
      </c>
      <c r="AL702" s="8">
        <v>8.8588917299199997E-6</v>
      </c>
      <c r="AM702" s="8">
        <v>0.38844861288900001</v>
      </c>
      <c r="AN702" s="8">
        <v>1.2095565180400001</v>
      </c>
      <c r="AO702" s="8">
        <v>1.1303732123400001</v>
      </c>
      <c r="AP702" s="8">
        <v>1.1246313215199999</v>
      </c>
      <c r="AS702" s="7">
        <v>541191</v>
      </c>
      <c r="AT702" s="7" t="s">
        <v>733</v>
      </c>
      <c r="AU702" s="8">
        <v>0.12045493955767421</v>
      </c>
      <c r="AV702" s="8">
        <v>3.3658399547072587E-2</v>
      </c>
      <c r="AW702" s="8">
        <v>0.258297624005</v>
      </c>
      <c r="AX702" s="8">
        <v>0.1792019137688306</v>
      </c>
      <c r="AY702" s="8">
        <v>4.8012131938874186E-2</v>
      </c>
      <c r="AZ702" s="8">
        <v>0.25042365840666936</v>
      </c>
      <c r="BA702" s="8">
        <v>0.10431573858749682</v>
      </c>
      <c r="BB702" s="8">
        <v>2.9381057493445471E-2</v>
      </c>
      <c r="BC702" s="8">
        <v>0.17882915384988543</v>
      </c>
      <c r="BD702" s="8">
        <v>8.7394623531788687E-2</v>
      </c>
      <c r="BE702" s="8">
        <v>2.6327775663843058E-2</v>
      </c>
      <c r="BF702" s="8">
        <v>0.2340673070632904</v>
      </c>
      <c r="BG702" s="8">
        <v>0.69077177780204813</v>
      </c>
      <c r="BH702" s="8">
        <v>4.9897409740461282E-6</v>
      </c>
      <c r="BI702" s="8">
        <v>0.38218331268111311</v>
      </c>
      <c r="BJ702" s="8">
        <v>1.4124109631103221</v>
      </c>
      <c r="BK702" s="8">
        <v>1.461508671856774</v>
      </c>
      <c r="BL702" s="8">
        <v>1.2963969176729035</v>
      </c>
    </row>
    <row r="703" spans="1:64" x14ac:dyDescent="0.3">
      <c r="A703" s="7">
        <v>541199</v>
      </c>
      <c r="B703" s="7" t="s">
        <v>734</v>
      </c>
      <c r="C703" s="8">
        <f t="shared" si="180"/>
        <v>9.2445578165879047E-2</v>
      </c>
      <c r="D703" s="8">
        <f t="shared" si="181"/>
        <v>2.7893040770569359E-2</v>
      </c>
      <c r="E703" s="8">
        <f t="shared" si="182"/>
        <v>0.20150306352561287</v>
      </c>
      <c r="F703" s="8">
        <f t="shared" si="183"/>
        <v>0.13812300487474191</v>
      </c>
      <c r="G703" s="8">
        <f t="shared" si="184"/>
        <v>4.0415072653290487E-2</v>
      </c>
      <c r="H703" s="8">
        <f t="shared" si="185"/>
        <v>0.19522679959207581</v>
      </c>
      <c r="I703" s="8">
        <f t="shared" si="186"/>
        <v>7.9988075107767731E-2</v>
      </c>
      <c r="J703" s="8">
        <f t="shared" si="187"/>
        <v>2.4210608825896773E-2</v>
      </c>
      <c r="K703" s="8">
        <f t="shared" si="188"/>
        <v>0.14097349534817902</v>
      </c>
      <c r="L703" s="8">
        <f t="shared" si="189"/>
        <v>6.9598595796495175E-2</v>
      </c>
      <c r="M703" s="8">
        <f t="shared" si="190"/>
        <v>2.2529823024900478E-2</v>
      </c>
      <c r="N703" s="8">
        <f t="shared" si="191"/>
        <v>0.18716843644603229</v>
      </c>
      <c r="O703" s="8">
        <f t="shared" si="192"/>
        <v>0.47270130652901637</v>
      </c>
      <c r="P703" s="8">
        <f t="shared" si="193"/>
        <v>3.727234193212581E-6</v>
      </c>
      <c r="Q703" s="8">
        <f t="shared" si="194"/>
        <v>0.27355228299306461</v>
      </c>
      <c r="R703" s="8">
        <f t="shared" si="195"/>
        <v>1</v>
      </c>
      <c r="S703" s="8">
        <f t="shared" si="196"/>
        <v>1.067313264216774</v>
      </c>
      <c r="T703" s="8">
        <f t="shared" si="197"/>
        <v>0.93872056637854839</v>
      </c>
      <c r="W703" s="7" t="s">
        <v>2006</v>
      </c>
      <c r="X703" s="7" t="s">
        <v>734</v>
      </c>
      <c r="Y703" s="8">
        <v>0</v>
      </c>
      <c r="Z703" s="8">
        <v>0</v>
      </c>
      <c r="AA703" s="8">
        <v>0</v>
      </c>
      <c r="AB703" s="8">
        <v>0</v>
      </c>
      <c r="AC703" s="8">
        <v>0</v>
      </c>
      <c r="AD703" s="8">
        <v>0</v>
      </c>
      <c r="AE703" s="8">
        <v>0</v>
      </c>
      <c r="AF703" s="8">
        <v>0</v>
      </c>
      <c r="AG703" s="8">
        <v>0</v>
      </c>
      <c r="AH703" s="8">
        <v>0</v>
      </c>
      <c r="AI703" s="8">
        <v>0</v>
      </c>
      <c r="AJ703" s="8">
        <v>0</v>
      </c>
      <c r="AK703" s="8">
        <v>0</v>
      </c>
      <c r="AL703" s="8">
        <v>0</v>
      </c>
      <c r="AM703" s="8">
        <v>0</v>
      </c>
      <c r="AN703" s="8">
        <v>1</v>
      </c>
      <c r="AO703" s="8">
        <v>0</v>
      </c>
      <c r="AP703" s="8">
        <v>0</v>
      </c>
      <c r="AS703" s="7">
        <v>541199</v>
      </c>
      <c r="AT703" s="7" t="s">
        <v>734</v>
      </c>
      <c r="AU703" s="8">
        <v>9.2445578165879047E-2</v>
      </c>
      <c r="AV703" s="8">
        <v>2.7893040770569359E-2</v>
      </c>
      <c r="AW703" s="8">
        <v>0.20150306352561287</v>
      </c>
      <c r="AX703" s="8">
        <v>0.13812300487474191</v>
      </c>
      <c r="AY703" s="8">
        <v>4.0415072653290487E-2</v>
      </c>
      <c r="AZ703" s="8">
        <v>0.19522679959207581</v>
      </c>
      <c r="BA703" s="8">
        <v>7.9988075107767731E-2</v>
      </c>
      <c r="BB703" s="8">
        <v>2.4210608825896773E-2</v>
      </c>
      <c r="BC703" s="8">
        <v>0.14097349534817902</v>
      </c>
      <c r="BD703" s="8">
        <v>6.9598595796495175E-2</v>
      </c>
      <c r="BE703" s="8">
        <v>2.2529823024900478E-2</v>
      </c>
      <c r="BF703" s="8">
        <v>0.18716843644603229</v>
      </c>
      <c r="BG703" s="8">
        <v>0.47270130652901637</v>
      </c>
      <c r="BH703" s="8">
        <v>3.727234193212581E-6</v>
      </c>
      <c r="BI703" s="8">
        <v>0.27355228299306461</v>
      </c>
      <c r="BJ703" s="8">
        <v>1.3218416824619355</v>
      </c>
      <c r="BK703" s="8">
        <v>1.067313264216774</v>
      </c>
      <c r="BL703" s="8">
        <v>0.93872056637854839</v>
      </c>
    </row>
    <row r="704" spans="1:64" x14ac:dyDescent="0.3">
      <c r="A704" s="7">
        <v>541211</v>
      </c>
      <c r="B704" s="7" t="s">
        <v>735</v>
      </c>
      <c r="C704" s="8">
        <f t="shared" si="180"/>
        <v>7.9417995483599998E-2</v>
      </c>
      <c r="D704" s="8">
        <f t="shared" si="181"/>
        <v>1.16945124774E-2</v>
      </c>
      <c r="E704" s="8">
        <f t="shared" si="182"/>
        <v>8.9601723982900006E-2</v>
      </c>
      <c r="F704" s="8">
        <f t="shared" si="183"/>
        <v>9.9877988640500001E-2</v>
      </c>
      <c r="G704" s="8">
        <f t="shared" si="184"/>
        <v>1.20825644497E-2</v>
      </c>
      <c r="H704" s="8">
        <f t="shared" si="185"/>
        <v>5.9508367839200001E-2</v>
      </c>
      <c r="I704" s="8">
        <f t="shared" si="186"/>
        <v>5.03075038403E-2</v>
      </c>
      <c r="J704" s="8">
        <f t="shared" si="187"/>
        <v>7.0420202681199997E-3</v>
      </c>
      <c r="K704" s="8">
        <f t="shared" si="188"/>
        <v>3.2324686757699998E-2</v>
      </c>
      <c r="L704" s="8">
        <f t="shared" si="189"/>
        <v>6.3955370400900005E-2</v>
      </c>
      <c r="M704" s="8">
        <f t="shared" si="190"/>
        <v>8.9195084081100003E-3</v>
      </c>
      <c r="N704" s="8">
        <f t="shared" si="191"/>
        <v>9.1900129605099995E-2</v>
      </c>
      <c r="O704" s="8">
        <f t="shared" si="192"/>
        <v>0.69018208320899999</v>
      </c>
      <c r="P704" s="8">
        <f t="shared" si="193"/>
        <v>7.16330254597E-6</v>
      </c>
      <c r="Q704" s="8">
        <f t="shared" si="194"/>
        <v>0.51306351031899999</v>
      </c>
      <c r="R704" s="8">
        <f t="shared" si="195"/>
        <v>1.1807142319399999</v>
      </c>
      <c r="S704" s="8">
        <f t="shared" si="196"/>
        <v>1.17146892093</v>
      </c>
      <c r="T704" s="8">
        <f t="shared" si="197"/>
        <v>1.0896742108699999</v>
      </c>
      <c r="W704" s="7" t="s">
        <v>2007</v>
      </c>
      <c r="X704" s="7" t="s">
        <v>735</v>
      </c>
      <c r="Y704" s="8">
        <v>7.9417995483599998E-2</v>
      </c>
      <c r="Z704" s="8">
        <v>1.16945124774E-2</v>
      </c>
      <c r="AA704" s="8">
        <v>8.9601723982900006E-2</v>
      </c>
      <c r="AB704" s="8">
        <v>9.9877988640500001E-2</v>
      </c>
      <c r="AC704" s="8">
        <v>1.20825644497E-2</v>
      </c>
      <c r="AD704" s="8">
        <v>5.9508367839200001E-2</v>
      </c>
      <c r="AE704" s="8">
        <v>5.03075038403E-2</v>
      </c>
      <c r="AF704" s="8">
        <v>7.0420202681199997E-3</v>
      </c>
      <c r="AG704" s="8">
        <v>3.2324686757699998E-2</v>
      </c>
      <c r="AH704" s="8">
        <v>6.3955370400900005E-2</v>
      </c>
      <c r="AI704" s="8">
        <v>8.9195084081100003E-3</v>
      </c>
      <c r="AJ704" s="8">
        <v>9.1900129605099995E-2</v>
      </c>
      <c r="AK704" s="8">
        <v>0.69018208320899999</v>
      </c>
      <c r="AL704" s="8">
        <v>7.16330254597E-6</v>
      </c>
      <c r="AM704" s="8">
        <v>0.51306351031899999</v>
      </c>
      <c r="AN704" s="8">
        <v>1.1807142319399999</v>
      </c>
      <c r="AO704" s="8">
        <v>1.17146892093</v>
      </c>
      <c r="AP704" s="8">
        <v>1.0896742108699999</v>
      </c>
      <c r="AS704" s="7">
        <v>541211</v>
      </c>
      <c r="AT704" s="7" t="s">
        <v>735</v>
      </c>
      <c r="AU704" s="8">
        <v>0.13129690242772418</v>
      </c>
      <c r="AV704" s="8">
        <v>3.1657349626056444E-2</v>
      </c>
      <c r="AW704" s="8">
        <v>0.2092219499253726</v>
      </c>
      <c r="AX704" s="8">
        <v>0.14948853686956781</v>
      </c>
      <c r="AY704" s="8">
        <v>3.1048260767534842E-2</v>
      </c>
      <c r="AZ704" s="8">
        <v>0.15926238230019354</v>
      </c>
      <c r="BA704" s="8">
        <v>9.2466459185077413E-2</v>
      </c>
      <c r="BB704" s="8">
        <v>2.1208428387968225E-2</v>
      </c>
      <c r="BC704" s="8">
        <v>0.11564236351626128</v>
      </c>
      <c r="BD704" s="8">
        <v>0.10751135431494675</v>
      </c>
      <c r="BE704" s="8">
        <v>2.5201123762440644E-2</v>
      </c>
      <c r="BF704" s="8">
        <v>0.19350523887298712</v>
      </c>
      <c r="BG704" s="8">
        <v>0.69018208320900021</v>
      </c>
      <c r="BH704" s="8">
        <v>8.1338463656569345E-6</v>
      </c>
      <c r="BI704" s="8">
        <v>0.5130635103190001</v>
      </c>
      <c r="BJ704" s="8">
        <v>1.3721762019795161</v>
      </c>
      <c r="BK704" s="8">
        <v>1.3397991799374194</v>
      </c>
      <c r="BL704" s="8">
        <v>1.2293172510891937</v>
      </c>
    </row>
    <row r="705" spans="1:64" x14ac:dyDescent="0.3">
      <c r="A705" s="7">
        <v>541213</v>
      </c>
      <c r="B705" s="7" t="s">
        <v>736</v>
      </c>
      <c r="C705" s="8">
        <f t="shared" si="180"/>
        <v>7.9473087432900005E-2</v>
      </c>
      <c r="D705" s="8">
        <f t="shared" si="181"/>
        <v>1.17113136996E-2</v>
      </c>
      <c r="E705" s="8">
        <f t="shared" si="182"/>
        <v>9.0084406409999998E-2</v>
      </c>
      <c r="F705" s="8">
        <f t="shared" si="183"/>
        <v>4.8698258331500002E-2</v>
      </c>
      <c r="G705" s="8">
        <f t="shared" si="184"/>
        <v>5.8931383748699996E-3</v>
      </c>
      <c r="H705" s="8">
        <f t="shared" si="185"/>
        <v>2.9109075996499999E-2</v>
      </c>
      <c r="I705" s="8">
        <f t="shared" si="186"/>
        <v>5.0454758040799998E-2</v>
      </c>
      <c r="J705" s="8">
        <f t="shared" si="187"/>
        <v>7.0740124796399998E-3</v>
      </c>
      <c r="K705" s="8">
        <f t="shared" si="188"/>
        <v>3.2562021029700003E-2</v>
      </c>
      <c r="L705" s="8">
        <f t="shared" si="189"/>
        <v>6.4656946322999995E-2</v>
      </c>
      <c r="M705" s="8">
        <f t="shared" si="190"/>
        <v>9.0213252225299998E-3</v>
      </c>
      <c r="N705" s="8">
        <f t="shared" si="191"/>
        <v>9.33370720376E-2</v>
      </c>
      <c r="O705" s="8">
        <f t="shared" si="192"/>
        <v>0.68338096042899998</v>
      </c>
      <c r="P705" s="8">
        <f t="shared" si="193"/>
        <v>1.46930992751E-5</v>
      </c>
      <c r="Q705" s="8">
        <f t="shared" si="194"/>
        <v>0.51134819975599999</v>
      </c>
      <c r="R705" s="8">
        <f t="shared" si="195"/>
        <v>1.18126880754</v>
      </c>
      <c r="S705" s="8">
        <f t="shared" si="196"/>
        <v>1.0837004726999999</v>
      </c>
      <c r="T705" s="8">
        <f t="shared" si="197"/>
        <v>1.09009079155</v>
      </c>
      <c r="W705" s="7" t="s">
        <v>2008</v>
      </c>
      <c r="X705" s="7" t="s">
        <v>736</v>
      </c>
      <c r="Y705" s="8">
        <v>7.9473087432900005E-2</v>
      </c>
      <c r="Z705" s="8">
        <v>1.17113136996E-2</v>
      </c>
      <c r="AA705" s="8">
        <v>9.0084406409999998E-2</v>
      </c>
      <c r="AB705" s="8">
        <v>4.8698258331500002E-2</v>
      </c>
      <c r="AC705" s="8">
        <v>5.8931383748699996E-3</v>
      </c>
      <c r="AD705" s="8">
        <v>2.9109075996499999E-2</v>
      </c>
      <c r="AE705" s="8">
        <v>5.0454758040799998E-2</v>
      </c>
      <c r="AF705" s="8">
        <v>7.0740124796399998E-3</v>
      </c>
      <c r="AG705" s="8">
        <v>3.2562021029700003E-2</v>
      </c>
      <c r="AH705" s="8">
        <v>6.4656946322999995E-2</v>
      </c>
      <c r="AI705" s="8">
        <v>9.0213252225299998E-3</v>
      </c>
      <c r="AJ705" s="8">
        <v>9.33370720376E-2</v>
      </c>
      <c r="AK705" s="8">
        <v>0.68338096042899998</v>
      </c>
      <c r="AL705" s="8">
        <v>1.46930992751E-5</v>
      </c>
      <c r="AM705" s="8">
        <v>0.51134819975599999</v>
      </c>
      <c r="AN705" s="8">
        <v>1.18126880754</v>
      </c>
      <c r="AO705" s="8">
        <v>1.0837004726999999</v>
      </c>
      <c r="AP705" s="8">
        <v>1.09009079155</v>
      </c>
      <c r="AS705" s="7">
        <v>541213</v>
      </c>
      <c r="AT705" s="7" t="s">
        <v>736</v>
      </c>
      <c r="AU705" s="8">
        <v>0.13007540725448066</v>
      </c>
      <c r="AV705" s="8">
        <v>3.1491961894201621E-2</v>
      </c>
      <c r="AW705" s="8">
        <v>0.20718801120550165</v>
      </c>
      <c r="AX705" s="8">
        <v>8.4776631495654856E-2</v>
      </c>
      <c r="AY705" s="8">
        <v>1.676428662092758E-2</v>
      </c>
      <c r="AZ705" s="8">
        <v>8.600195635343226E-2</v>
      </c>
      <c r="BA705" s="8">
        <v>9.1992531523746715E-2</v>
      </c>
      <c r="BB705" s="8">
        <v>2.1175104097819343E-2</v>
      </c>
      <c r="BC705" s="8">
        <v>0.11509972878221612</v>
      </c>
      <c r="BD705" s="8">
        <v>0.1076614688589984</v>
      </c>
      <c r="BE705" s="8">
        <v>2.5327071333780805E-2</v>
      </c>
      <c r="BF705" s="8">
        <v>0.19346774338073713</v>
      </c>
      <c r="BG705" s="8">
        <v>0.67235868687369249</v>
      </c>
      <c r="BH705" s="8">
        <v>1.2404630460616774E-5</v>
      </c>
      <c r="BI705" s="8">
        <v>0.50310064814703226</v>
      </c>
      <c r="BJ705" s="8">
        <v>1.3687553803541934</v>
      </c>
      <c r="BK705" s="8">
        <v>1.1714138422122584</v>
      </c>
      <c r="BL705" s="8">
        <v>1.212138332146129</v>
      </c>
    </row>
    <row r="706" spans="1:64" x14ac:dyDescent="0.3">
      <c r="A706" s="7">
        <v>541214</v>
      </c>
      <c r="B706" s="7" t="s">
        <v>737</v>
      </c>
      <c r="C706" s="8">
        <f t="shared" si="180"/>
        <v>7.9436467378000003E-2</v>
      </c>
      <c r="D706" s="8">
        <f t="shared" si="181"/>
        <v>1.1693870896699999E-2</v>
      </c>
      <c r="E706" s="8">
        <f t="shared" si="182"/>
        <v>9.0692061397999998E-2</v>
      </c>
      <c r="F706" s="8">
        <f t="shared" si="183"/>
        <v>0.114818284339</v>
      </c>
      <c r="G706" s="8">
        <f t="shared" si="184"/>
        <v>1.38898525322E-2</v>
      </c>
      <c r="H706" s="8">
        <f t="shared" si="185"/>
        <v>6.9533906604700005E-2</v>
      </c>
      <c r="I706" s="8">
        <f t="shared" si="186"/>
        <v>5.0449693534200001E-2</v>
      </c>
      <c r="J706" s="8">
        <f t="shared" si="187"/>
        <v>7.0621130387300002E-3</v>
      </c>
      <c r="K706" s="8">
        <f t="shared" si="188"/>
        <v>3.2931889563999998E-2</v>
      </c>
      <c r="L706" s="8">
        <f t="shared" si="189"/>
        <v>6.4172667224299998E-2</v>
      </c>
      <c r="M706" s="8">
        <f t="shared" si="190"/>
        <v>8.9454939565100002E-3</v>
      </c>
      <c r="N706" s="8">
        <f t="shared" si="191"/>
        <v>9.3211532466699998E-2</v>
      </c>
      <c r="O706" s="8">
        <f t="shared" si="192"/>
        <v>0.68820898116700002</v>
      </c>
      <c r="P706" s="8">
        <f t="shared" si="193"/>
        <v>6.2316177449000002E-6</v>
      </c>
      <c r="Q706" s="8">
        <f t="shared" si="194"/>
        <v>0.511609118912</v>
      </c>
      <c r="R706" s="8">
        <f t="shared" si="195"/>
        <v>1.1818223996699999</v>
      </c>
      <c r="S706" s="8">
        <f t="shared" si="196"/>
        <v>1.1982420434800001</v>
      </c>
      <c r="T706" s="8">
        <f t="shared" si="197"/>
        <v>1.0904436961399999</v>
      </c>
      <c r="W706" s="7" t="s">
        <v>2009</v>
      </c>
      <c r="X706" s="7" t="s">
        <v>737</v>
      </c>
      <c r="Y706" s="8">
        <v>7.9436467378000003E-2</v>
      </c>
      <c r="Z706" s="8">
        <v>1.1693870896699999E-2</v>
      </c>
      <c r="AA706" s="8">
        <v>9.0692061397999998E-2</v>
      </c>
      <c r="AB706" s="8">
        <v>0.114818284339</v>
      </c>
      <c r="AC706" s="8">
        <v>1.38898525322E-2</v>
      </c>
      <c r="AD706" s="8">
        <v>6.9533906604700005E-2</v>
      </c>
      <c r="AE706" s="8">
        <v>5.0449693534200001E-2</v>
      </c>
      <c r="AF706" s="8">
        <v>7.0621130387300002E-3</v>
      </c>
      <c r="AG706" s="8">
        <v>3.2931889563999998E-2</v>
      </c>
      <c r="AH706" s="8">
        <v>6.4172667224299998E-2</v>
      </c>
      <c r="AI706" s="8">
        <v>8.9454939565100002E-3</v>
      </c>
      <c r="AJ706" s="8">
        <v>9.3211532466699998E-2</v>
      </c>
      <c r="AK706" s="8">
        <v>0.68820898116700002</v>
      </c>
      <c r="AL706" s="8">
        <v>6.2316177449000002E-6</v>
      </c>
      <c r="AM706" s="8">
        <v>0.511609118912</v>
      </c>
      <c r="AN706" s="8">
        <v>1.1818223996699999</v>
      </c>
      <c r="AO706" s="8">
        <v>1.1982420434800001</v>
      </c>
      <c r="AP706" s="8">
        <v>1.0904436961399999</v>
      </c>
      <c r="AS706" s="7">
        <v>541214</v>
      </c>
      <c r="AT706" s="7" t="s">
        <v>737</v>
      </c>
      <c r="AU706" s="8">
        <v>0.10177778032842097</v>
      </c>
      <c r="AV706" s="8">
        <v>2.6470356985469352E-2</v>
      </c>
      <c r="AW706" s="8">
        <v>0.16945883848904839</v>
      </c>
      <c r="AX706" s="8">
        <v>0.13742299678781125</v>
      </c>
      <c r="AY706" s="8">
        <v>3.1024381727912421E-2</v>
      </c>
      <c r="AZ706" s="8">
        <v>0.16223970676751454</v>
      </c>
      <c r="BA706" s="8">
        <v>7.3022528688416147E-2</v>
      </c>
      <c r="BB706" s="8">
        <v>1.7977809073799516E-2</v>
      </c>
      <c r="BC706" s="8">
        <v>9.6450130942593554E-2</v>
      </c>
      <c r="BD706" s="8">
        <v>8.4057137215670971E-2</v>
      </c>
      <c r="BE706" s="8">
        <v>2.1241720979269522E-2</v>
      </c>
      <c r="BF706" s="8">
        <v>0.15630173410767259</v>
      </c>
      <c r="BG706" s="8">
        <v>0.48840637373141971</v>
      </c>
      <c r="BH706" s="8">
        <v>5.0023818208883854E-6</v>
      </c>
      <c r="BI706" s="8">
        <v>0.36307743922787072</v>
      </c>
      <c r="BJ706" s="8">
        <v>1.2977069758032256</v>
      </c>
      <c r="BK706" s="8">
        <v>1.0403645046379035</v>
      </c>
      <c r="BL706" s="8">
        <v>0.89712788805967747</v>
      </c>
    </row>
    <row r="707" spans="1:64" x14ac:dyDescent="0.3">
      <c r="A707" s="7">
        <v>541219</v>
      </c>
      <c r="B707" s="7" t="s">
        <v>738</v>
      </c>
      <c r="C707" s="8">
        <f t="shared" ref="C707:C770" si="198">IF(Y707=0,VLOOKUP(A707,$AS$2:$BL$948,3,FALSE),Y707)</f>
        <v>7.9471653709199994E-2</v>
      </c>
      <c r="D707" s="8">
        <f t="shared" ref="D707:D770" si="199">IF(Z707=0,VLOOKUP(A707,$AS$2:$BL$948,4,FALSE),Z707)</f>
        <v>1.1708566157599999E-2</v>
      </c>
      <c r="E707" s="8">
        <f t="shared" ref="E707:E770" si="200">IF(AA707=0,VLOOKUP(A707,$AS$2:$BL$948,5,FALSE),AA707)</f>
        <v>9.0042161430100007E-2</v>
      </c>
      <c r="F707" s="8">
        <f t="shared" ref="F707:F770" si="201">IF(AB707=0,VLOOKUP($A707,$AS$2:$BL$948,6,FALSE),AB707)</f>
        <v>4.6619175649399998E-2</v>
      </c>
      <c r="G707" s="8">
        <f t="shared" ref="G707:G770" si="202">IF(AC707=0,VLOOKUP($A707,$AS$2:$BL$948,7,FALSE),AC707)</f>
        <v>5.6411961435500002E-3</v>
      </c>
      <c r="H707" s="8">
        <f t="shared" ref="H707:H770" si="203">IF(AD707=0,VLOOKUP($A707,$AS$2:$BL$948,8,FALSE),AD707)</f>
        <v>2.7834749191199999E-2</v>
      </c>
      <c r="I707" s="8">
        <f t="shared" ref="I707:I770" si="204">IF(AE707=0,VLOOKUP($A707,$AS$2:$BL$948,9,FALSE),AE707)</f>
        <v>5.0491638520799999E-2</v>
      </c>
      <c r="J707" s="8">
        <f t="shared" ref="J707:J770" si="205">IF(AF707=0,VLOOKUP($A707,$AS$2:$BL$948,10,FALSE),AF707)</f>
        <v>7.0732604756599997E-3</v>
      </c>
      <c r="K707" s="8">
        <f t="shared" ref="K707:K770" si="206">IF(AG707=0,VLOOKUP($A707,$AS$2:$BL$948,11,FALSE),AG707)</f>
        <v>3.2543220071099999E-2</v>
      </c>
      <c r="L707" s="8">
        <f t="shared" ref="L707:L770" si="207">IF(AH707=0,VLOOKUP($A707,$AS$2:$BL$948,12,FALSE),AH707)</f>
        <v>6.4127211443900003E-2</v>
      </c>
      <c r="M707" s="8">
        <f t="shared" ref="M707:M770" si="208">IF(AI707=0,VLOOKUP($A707,$AS$2:$BL$948,13,FALSE),AI707)</f>
        <v>8.9456391857599994E-3</v>
      </c>
      <c r="N707" s="8">
        <f t="shared" ref="N707:N770" si="209">IF(AJ707=0,VLOOKUP($A707,$AS$2:$BL$948,14,FALSE),AJ707)</f>
        <v>9.2541611462800002E-2</v>
      </c>
      <c r="O707" s="8">
        <f t="shared" ref="O707:O770" si="210">IF(AK707=0,VLOOKUP($A707,$AS$2:$BL$948,15,FALSE),AK707)</f>
        <v>0.68894117666300003</v>
      </c>
      <c r="P707" s="8">
        <f t="shared" ref="P707:P770" si="211">IF(AL707=0,VLOOKUP($A707,$AS$2:$BL$948,16,FALSE),AL707)</f>
        <v>1.5356554658299999E-5</v>
      </c>
      <c r="Q707" s="8">
        <f t="shared" ref="Q707:Q770" si="212">IF(AM707=0,VLOOKUP($A707,$AS$2:$BL$948,17,FALSE),AM707)</f>
        <v>0.511373462843</v>
      </c>
      <c r="R707" s="8">
        <f t="shared" ref="R707:R770" si="213">IF(AN707=0,VLOOKUP($A707,$AS$2:$BL$948,18,FALSE),AN707)</f>
        <v>1.1812223813</v>
      </c>
      <c r="S707" s="8">
        <f t="shared" ref="S707:S770" si="214">IF(AO707=0,VLOOKUP($A707,$AS$2:$BL$948,19,FALSE),AO707)</f>
        <v>1.08009512098</v>
      </c>
      <c r="T707" s="8">
        <f t="shared" ref="T707:T770" si="215">IF(AP707=0,VLOOKUP($A707,$AS$2:$BL$948,20,FALSE),AP707)</f>
        <v>1.0901081190699999</v>
      </c>
      <c r="W707" s="7" t="s">
        <v>2010</v>
      </c>
      <c r="X707" s="7" t="s">
        <v>738</v>
      </c>
      <c r="Y707" s="8">
        <v>7.9471653709199994E-2</v>
      </c>
      <c r="Z707" s="8">
        <v>1.1708566157599999E-2</v>
      </c>
      <c r="AA707" s="8">
        <v>9.0042161430100007E-2</v>
      </c>
      <c r="AB707" s="8">
        <v>4.6619175649399998E-2</v>
      </c>
      <c r="AC707" s="8">
        <v>5.6411961435500002E-3</v>
      </c>
      <c r="AD707" s="8">
        <v>2.7834749191199999E-2</v>
      </c>
      <c r="AE707" s="8">
        <v>5.0491638520799999E-2</v>
      </c>
      <c r="AF707" s="8">
        <v>7.0732604756599997E-3</v>
      </c>
      <c r="AG707" s="8">
        <v>3.2543220071099999E-2</v>
      </c>
      <c r="AH707" s="8">
        <v>6.4127211443900003E-2</v>
      </c>
      <c r="AI707" s="8">
        <v>8.9456391857599994E-3</v>
      </c>
      <c r="AJ707" s="8">
        <v>9.2541611462800002E-2</v>
      </c>
      <c r="AK707" s="8">
        <v>0.68894117666300003</v>
      </c>
      <c r="AL707" s="8">
        <v>1.5356554658299999E-5</v>
      </c>
      <c r="AM707" s="8">
        <v>0.511373462843</v>
      </c>
      <c r="AN707" s="8">
        <v>1.1812223813</v>
      </c>
      <c r="AO707" s="8">
        <v>1.08009512098</v>
      </c>
      <c r="AP707" s="8">
        <v>1.0901081190699999</v>
      </c>
      <c r="AS707" s="7">
        <v>541219</v>
      </c>
      <c r="AT707" s="7" t="s">
        <v>738</v>
      </c>
      <c r="AU707" s="8">
        <v>0.13138112251185324</v>
      </c>
      <c r="AV707" s="8">
        <v>3.1677709332796775E-2</v>
      </c>
      <c r="AW707" s="8">
        <v>0.20923579022299033</v>
      </c>
      <c r="AX707" s="8">
        <v>9.1323109719108037E-2</v>
      </c>
      <c r="AY707" s="8">
        <v>1.8509116520457419E-2</v>
      </c>
      <c r="AZ707" s="8">
        <v>9.3641827273382244E-2</v>
      </c>
      <c r="BA707" s="8">
        <v>9.2821119932664495E-2</v>
      </c>
      <c r="BB707" s="8">
        <v>2.1290810788649361E-2</v>
      </c>
      <c r="BC707" s="8">
        <v>0.11580294048298706</v>
      </c>
      <c r="BD707" s="8">
        <v>0.10777999928922903</v>
      </c>
      <c r="BE707" s="8">
        <v>2.5261718871837261E-2</v>
      </c>
      <c r="BF707" s="8">
        <v>0.19392383570112895</v>
      </c>
      <c r="BG707" s="8">
        <v>0.68894117666300037</v>
      </c>
      <c r="BH707" s="8">
        <v>1.246029939592516E-5</v>
      </c>
      <c r="BI707" s="8">
        <v>0.51137346284300012</v>
      </c>
      <c r="BJ707" s="8">
        <v>1.3722946220680643</v>
      </c>
      <c r="BK707" s="8">
        <v>1.2034740535127417</v>
      </c>
      <c r="BL707" s="8">
        <v>1.2299148712035486</v>
      </c>
    </row>
    <row r="708" spans="1:64" x14ac:dyDescent="0.3">
      <c r="A708" s="7">
        <v>541310</v>
      </c>
      <c r="B708" s="7" t="s">
        <v>739</v>
      </c>
      <c r="C708" s="8">
        <f t="shared" si="198"/>
        <v>7.1281456312000002E-2</v>
      </c>
      <c r="D708" s="8">
        <f t="shared" si="199"/>
        <v>8.6014544926800007E-3</v>
      </c>
      <c r="E708" s="8">
        <f t="shared" si="200"/>
        <v>7.48287946387E-2</v>
      </c>
      <c r="F708" s="8">
        <f t="shared" si="201"/>
        <v>9.0521041238199998E-2</v>
      </c>
      <c r="G708" s="8">
        <f t="shared" si="202"/>
        <v>9.8631839782700008E-3</v>
      </c>
      <c r="H708" s="8">
        <f t="shared" si="203"/>
        <v>6.8737821290299997E-2</v>
      </c>
      <c r="I708" s="8">
        <f t="shared" si="204"/>
        <v>5.5023518554799998E-2</v>
      </c>
      <c r="J708" s="8">
        <f t="shared" si="205"/>
        <v>5.8058137289699998E-3</v>
      </c>
      <c r="K708" s="8">
        <f t="shared" si="206"/>
        <v>3.8311583022699998E-2</v>
      </c>
      <c r="L708" s="8">
        <f t="shared" si="207"/>
        <v>6.9513563976599996E-2</v>
      </c>
      <c r="M708" s="8">
        <f t="shared" si="208"/>
        <v>8.1912423849899996E-3</v>
      </c>
      <c r="N708" s="8">
        <f t="shared" si="209"/>
        <v>8.7805284464999994E-2</v>
      </c>
      <c r="O708" s="8">
        <f t="shared" si="210"/>
        <v>0.56527459334600005</v>
      </c>
      <c r="P708" s="8">
        <f t="shared" si="211"/>
        <v>6.9043769782799999E-6</v>
      </c>
      <c r="Q708" s="8">
        <f t="shared" si="212"/>
        <v>0.471262726036</v>
      </c>
      <c r="R708" s="8">
        <f t="shared" si="213"/>
        <v>1.15471170544</v>
      </c>
      <c r="S708" s="8">
        <f t="shared" si="214"/>
        <v>1.1691220465100001</v>
      </c>
      <c r="T708" s="8">
        <f t="shared" si="215"/>
        <v>1.09914091531</v>
      </c>
      <c r="W708" s="7" t="s">
        <v>2011</v>
      </c>
      <c r="X708" s="7" t="s">
        <v>739</v>
      </c>
      <c r="Y708" s="8">
        <v>7.1281456312000002E-2</v>
      </c>
      <c r="Z708" s="8">
        <v>8.6014544926800007E-3</v>
      </c>
      <c r="AA708" s="8">
        <v>7.48287946387E-2</v>
      </c>
      <c r="AB708" s="8">
        <v>9.0521041238199998E-2</v>
      </c>
      <c r="AC708" s="8">
        <v>9.8631839782700008E-3</v>
      </c>
      <c r="AD708" s="8">
        <v>6.8737821290299997E-2</v>
      </c>
      <c r="AE708" s="8">
        <v>5.5023518554799998E-2</v>
      </c>
      <c r="AF708" s="8">
        <v>5.8058137289699998E-3</v>
      </c>
      <c r="AG708" s="8">
        <v>3.8311583022699998E-2</v>
      </c>
      <c r="AH708" s="8">
        <v>6.9513563976599996E-2</v>
      </c>
      <c r="AI708" s="8">
        <v>8.1912423849899996E-3</v>
      </c>
      <c r="AJ708" s="8">
        <v>8.7805284464999994E-2</v>
      </c>
      <c r="AK708" s="8">
        <v>0.56527459334600005</v>
      </c>
      <c r="AL708" s="8">
        <v>6.9043769782799999E-6</v>
      </c>
      <c r="AM708" s="8">
        <v>0.471262726036</v>
      </c>
      <c r="AN708" s="8">
        <v>1.15471170544</v>
      </c>
      <c r="AO708" s="8">
        <v>1.1691220465100001</v>
      </c>
      <c r="AP708" s="8">
        <v>1.09914091531</v>
      </c>
      <c r="AS708" s="7">
        <v>541310</v>
      </c>
      <c r="AT708" s="7" t="s">
        <v>739</v>
      </c>
      <c r="AU708" s="8">
        <v>0.13620955209240321</v>
      </c>
      <c r="AV708" s="8">
        <v>3.1340009296180325E-2</v>
      </c>
      <c r="AW708" s="8">
        <v>0.16680713449661286</v>
      </c>
      <c r="AX708" s="8">
        <v>0.17132428433461935</v>
      </c>
      <c r="AY708" s="8">
        <v>3.5401151359438228E-2</v>
      </c>
      <c r="AZ708" s="8">
        <v>0.16291117253112095</v>
      </c>
      <c r="BA708" s="8">
        <v>0.11486528343002742</v>
      </c>
      <c r="BB708" s="8">
        <v>2.3963303271866288E-2</v>
      </c>
      <c r="BC708" s="8">
        <v>0.11049052140370647</v>
      </c>
      <c r="BD708" s="8">
        <v>0.13814565750015004</v>
      </c>
      <c r="BE708" s="8">
        <v>3.121203494629016E-2</v>
      </c>
      <c r="BF708" s="8">
        <v>0.1827003565288064</v>
      </c>
      <c r="BG708" s="8">
        <v>0.50145326829080672</v>
      </c>
      <c r="BH708" s="8">
        <v>5.735879405574352E-6</v>
      </c>
      <c r="BI708" s="8">
        <v>0.41805564406419321</v>
      </c>
      <c r="BJ708" s="8">
        <v>1.3343566958849993</v>
      </c>
      <c r="BK708" s="8">
        <v>1.2567333824188713</v>
      </c>
      <c r="BL708" s="8">
        <v>1.1364158822995165</v>
      </c>
    </row>
    <row r="709" spans="1:64" x14ac:dyDescent="0.3">
      <c r="A709" s="7">
        <v>541320</v>
      </c>
      <c r="B709" s="7" t="s">
        <v>740</v>
      </c>
      <c r="C709" s="8">
        <f t="shared" si="198"/>
        <v>0.14329659005755485</v>
      </c>
      <c r="D709" s="8">
        <f t="shared" si="199"/>
        <v>3.235123604080322E-2</v>
      </c>
      <c r="E709" s="8">
        <f t="shared" si="200"/>
        <v>0.17515024948751615</v>
      </c>
      <c r="F709" s="8">
        <f t="shared" si="201"/>
        <v>0.12974764182723389</v>
      </c>
      <c r="G709" s="8">
        <f t="shared" si="202"/>
        <v>2.6714374835405643E-2</v>
      </c>
      <c r="H709" s="8">
        <f t="shared" si="203"/>
        <v>0.1202822043607935</v>
      </c>
      <c r="I709" s="8">
        <f t="shared" si="204"/>
        <v>0.12107697711742746</v>
      </c>
      <c r="J709" s="8">
        <f t="shared" si="205"/>
        <v>2.4760293402704827E-2</v>
      </c>
      <c r="K709" s="8">
        <f t="shared" si="206"/>
        <v>0.11607792578347739</v>
      </c>
      <c r="L709" s="8">
        <f t="shared" si="207"/>
        <v>0.14802465636913223</v>
      </c>
      <c r="M709" s="8">
        <f t="shared" si="208"/>
        <v>3.2803727461719022E-2</v>
      </c>
      <c r="N709" s="8">
        <f t="shared" si="209"/>
        <v>0.19536347498884193</v>
      </c>
      <c r="O709" s="8">
        <f t="shared" si="210"/>
        <v>0.52808747367680642</v>
      </c>
      <c r="P709" s="8">
        <f t="shared" si="211"/>
        <v>8.7238993212899987E-6</v>
      </c>
      <c r="Q709" s="8">
        <f t="shared" si="212"/>
        <v>0.44699752428166073</v>
      </c>
      <c r="R709" s="8">
        <f t="shared" si="213"/>
        <v>1</v>
      </c>
      <c r="S709" s="8">
        <f t="shared" si="214"/>
        <v>1.2283571242488711</v>
      </c>
      <c r="T709" s="8">
        <f t="shared" si="215"/>
        <v>1.2135280995296769</v>
      </c>
      <c r="W709" s="7" t="s">
        <v>2012</v>
      </c>
      <c r="X709" s="7" t="s">
        <v>740</v>
      </c>
      <c r="Y709" s="8">
        <v>0</v>
      </c>
      <c r="Z709" s="8">
        <v>0</v>
      </c>
      <c r="AA709" s="8">
        <v>0</v>
      </c>
      <c r="AB709" s="8">
        <v>0</v>
      </c>
      <c r="AC709" s="8">
        <v>0</v>
      </c>
      <c r="AD709" s="8">
        <v>0</v>
      </c>
      <c r="AE709" s="8">
        <v>0</v>
      </c>
      <c r="AF709" s="8">
        <v>0</v>
      </c>
      <c r="AG709" s="8">
        <v>0</v>
      </c>
      <c r="AH709" s="8">
        <v>0</v>
      </c>
      <c r="AI709" s="8">
        <v>0</v>
      </c>
      <c r="AJ709" s="8">
        <v>0</v>
      </c>
      <c r="AK709" s="8">
        <v>0</v>
      </c>
      <c r="AL709" s="8">
        <v>0</v>
      </c>
      <c r="AM709" s="8">
        <v>0</v>
      </c>
      <c r="AN709" s="8">
        <v>1</v>
      </c>
      <c r="AO709" s="8">
        <v>0</v>
      </c>
      <c r="AP709" s="8">
        <v>0</v>
      </c>
      <c r="AS709" s="7">
        <v>541320</v>
      </c>
      <c r="AT709" s="7" t="s">
        <v>740</v>
      </c>
      <c r="AU709" s="8">
        <v>0.14329659005755485</v>
      </c>
      <c r="AV709" s="8">
        <v>3.235123604080322E-2</v>
      </c>
      <c r="AW709" s="8">
        <v>0.17515024948751615</v>
      </c>
      <c r="AX709" s="8">
        <v>0.12974764182723389</v>
      </c>
      <c r="AY709" s="8">
        <v>2.6714374835405643E-2</v>
      </c>
      <c r="AZ709" s="8">
        <v>0.1202822043607935</v>
      </c>
      <c r="BA709" s="8">
        <v>0.12107697711742746</v>
      </c>
      <c r="BB709" s="8">
        <v>2.4760293402704827E-2</v>
      </c>
      <c r="BC709" s="8">
        <v>0.11607792578347739</v>
      </c>
      <c r="BD709" s="8">
        <v>0.14802465636913223</v>
      </c>
      <c r="BE709" s="8">
        <v>3.2803727461719022E-2</v>
      </c>
      <c r="BF709" s="8">
        <v>0.19536347498884193</v>
      </c>
      <c r="BG709" s="8">
        <v>0.52808747367680642</v>
      </c>
      <c r="BH709" s="8">
        <v>8.7238993212899987E-6</v>
      </c>
      <c r="BI709" s="8">
        <v>0.44699752428166073</v>
      </c>
      <c r="BJ709" s="8">
        <v>1.3507980755858062</v>
      </c>
      <c r="BK709" s="8">
        <v>1.2283571242488711</v>
      </c>
      <c r="BL709" s="8">
        <v>1.2135280995296769</v>
      </c>
    </row>
    <row r="710" spans="1:64" x14ac:dyDescent="0.3">
      <c r="A710" s="7">
        <v>541330</v>
      </c>
      <c r="B710" s="7" t="s">
        <v>741</v>
      </c>
      <c r="C710" s="8">
        <f t="shared" si="198"/>
        <v>7.1266537612600003E-2</v>
      </c>
      <c r="D710" s="8">
        <f t="shared" si="199"/>
        <v>8.5985608953000007E-3</v>
      </c>
      <c r="E710" s="8">
        <f t="shared" si="200"/>
        <v>7.1978823924699994E-2</v>
      </c>
      <c r="F710" s="8">
        <f t="shared" si="201"/>
        <v>9.8926158166899994E-2</v>
      </c>
      <c r="G710" s="8">
        <f t="shared" si="202"/>
        <v>1.0781831616299999E-2</v>
      </c>
      <c r="H710" s="8">
        <f t="shared" si="203"/>
        <v>7.0292757082500004E-2</v>
      </c>
      <c r="I710" s="8">
        <f t="shared" si="204"/>
        <v>5.5319496017899997E-2</v>
      </c>
      <c r="J710" s="8">
        <f t="shared" si="205"/>
        <v>5.8362699019800001E-3</v>
      </c>
      <c r="K710" s="8">
        <f t="shared" si="206"/>
        <v>3.61253370297E-2</v>
      </c>
      <c r="L710" s="8">
        <f t="shared" si="207"/>
        <v>6.9290990362899998E-2</v>
      </c>
      <c r="M710" s="8">
        <f t="shared" si="208"/>
        <v>8.1639988564199996E-3</v>
      </c>
      <c r="N710" s="8">
        <f t="shared" si="209"/>
        <v>8.4784770732699993E-2</v>
      </c>
      <c r="O710" s="8">
        <f t="shared" si="210"/>
        <v>0.56698127670099996</v>
      </c>
      <c r="P710" s="8">
        <f t="shared" si="211"/>
        <v>6.31552824253E-6</v>
      </c>
      <c r="Q710" s="8">
        <f t="shared" si="212"/>
        <v>0.46868773976799999</v>
      </c>
      <c r="R710" s="8">
        <f t="shared" si="213"/>
        <v>1.1518439224299999</v>
      </c>
      <c r="S710" s="8">
        <f t="shared" si="214"/>
        <v>1.18000074687</v>
      </c>
      <c r="T710" s="8">
        <f t="shared" si="215"/>
        <v>1.09728110295</v>
      </c>
      <c r="W710" s="7" t="s">
        <v>2013</v>
      </c>
      <c r="X710" s="7" t="s">
        <v>741</v>
      </c>
      <c r="Y710" s="8">
        <v>7.1266537612600003E-2</v>
      </c>
      <c r="Z710" s="8">
        <v>8.5985608953000007E-3</v>
      </c>
      <c r="AA710" s="8">
        <v>7.1978823924699994E-2</v>
      </c>
      <c r="AB710" s="8">
        <v>9.8926158166899994E-2</v>
      </c>
      <c r="AC710" s="8">
        <v>1.0781831616299999E-2</v>
      </c>
      <c r="AD710" s="8">
        <v>7.0292757082500004E-2</v>
      </c>
      <c r="AE710" s="8">
        <v>5.5319496017899997E-2</v>
      </c>
      <c r="AF710" s="8">
        <v>5.8362699019800001E-3</v>
      </c>
      <c r="AG710" s="8">
        <v>3.61253370297E-2</v>
      </c>
      <c r="AH710" s="8">
        <v>6.9290990362899998E-2</v>
      </c>
      <c r="AI710" s="8">
        <v>8.1639988564199996E-3</v>
      </c>
      <c r="AJ710" s="8">
        <v>8.4784770732699993E-2</v>
      </c>
      <c r="AK710" s="8">
        <v>0.56698127670099996</v>
      </c>
      <c r="AL710" s="8">
        <v>6.31552824253E-6</v>
      </c>
      <c r="AM710" s="8">
        <v>0.46868773976799999</v>
      </c>
      <c r="AN710" s="8">
        <v>1.1518439224299999</v>
      </c>
      <c r="AO710" s="8">
        <v>1.18000074687</v>
      </c>
      <c r="AP710" s="8">
        <v>1.09728110295</v>
      </c>
      <c r="AS710" s="7">
        <v>541330</v>
      </c>
      <c r="AT710" s="7" t="s">
        <v>741</v>
      </c>
      <c r="AU710" s="8">
        <v>0.14599622761996453</v>
      </c>
      <c r="AV710" s="8">
        <v>3.2728409919106458E-2</v>
      </c>
      <c r="AW710" s="8">
        <v>0.17732029575149197</v>
      </c>
      <c r="AX710" s="8">
        <v>0.22119727311495491</v>
      </c>
      <c r="AY710" s="8">
        <v>4.4471164724570487E-2</v>
      </c>
      <c r="AZ710" s="8">
        <v>0.20414276532555817</v>
      </c>
      <c r="BA710" s="8">
        <v>0.12354865510582425</v>
      </c>
      <c r="BB710" s="8">
        <v>2.5092258784362095E-2</v>
      </c>
      <c r="BC710" s="8">
        <v>0.1172462319537516</v>
      </c>
      <c r="BD710" s="8">
        <v>0.14749616648268549</v>
      </c>
      <c r="BE710" s="8">
        <v>3.2460669882085805E-2</v>
      </c>
      <c r="BF710" s="8">
        <v>0.19388929697870969</v>
      </c>
      <c r="BG710" s="8">
        <v>0.55783641739937095</v>
      </c>
      <c r="BH710" s="8">
        <v>5.287422203301773E-6</v>
      </c>
      <c r="BI710" s="8">
        <v>0.46112826009432306</v>
      </c>
      <c r="BJ710" s="8">
        <v>1.3560449332906452</v>
      </c>
      <c r="BK710" s="8">
        <v>1.4536821709067733</v>
      </c>
      <c r="BL710" s="8">
        <v>1.2497581135854836</v>
      </c>
    </row>
    <row r="711" spans="1:64" x14ac:dyDescent="0.3">
      <c r="A711" s="7">
        <v>541340</v>
      </c>
      <c r="B711" s="7" t="s">
        <v>742</v>
      </c>
      <c r="C711" s="8">
        <f t="shared" si="198"/>
        <v>0.11375868366354353</v>
      </c>
      <c r="D711" s="8">
        <f t="shared" si="199"/>
        <v>2.7747443710496773E-2</v>
      </c>
      <c r="E711" s="8">
        <f t="shared" si="200"/>
        <v>0.13801918621906289</v>
      </c>
      <c r="F711" s="8">
        <f t="shared" si="201"/>
        <v>9.3652166172233861E-2</v>
      </c>
      <c r="G711" s="8">
        <f t="shared" si="202"/>
        <v>2.0229597287879035E-2</v>
      </c>
      <c r="H711" s="8">
        <f t="shared" si="203"/>
        <v>8.8973438700501617E-2</v>
      </c>
      <c r="I711" s="8">
        <f t="shared" si="204"/>
        <v>9.7166459632335472E-2</v>
      </c>
      <c r="J711" s="8">
        <f t="shared" si="205"/>
        <v>2.1473933078034354E-2</v>
      </c>
      <c r="K711" s="8">
        <f t="shared" si="206"/>
        <v>9.2214493597875799E-2</v>
      </c>
      <c r="L711" s="8">
        <f t="shared" si="207"/>
        <v>0.1236994669594887</v>
      </c>
      <c r="M711" s="8">
        <f t="shared" si="208"/>
        <v>2.9568361730704835E-2</v>
      </c>
      <c r="N711" s="8">
        <f t="shared" si="209"/>
        <v>0.16092217316443705</v>
      </c>
      <c r="O711" s="8">
        <f t="shared" si="210"/>
        <v>0.35876968548106453</v>
      </c>
      <c r="P711" s="8">
        <f t="shared" si="211"/>
        <v>6.0887167764866133E-6</v>
      </c>
      <c r="Q711" s="8">
        <f t="shared" si="212"/>
        <v>0.31813177312722579</v>
      </c>
      <c r="R711" s="8">
        <f t="shared" si="213"/>
        <v>1</v>
      </c>
      <c r="S711" s="8">
        <f t="shared" si="214"/>
        <v>0.88027455699919366</v>
      </c>
      <c r="T711" s="8">
        <f t="shared" si="215"/>
        <v>0.88827424114645159</v>
      </c>
      <c r="W711" s="7" t="s">
        <v>2014</v>
      </c>
      <c r="X711" s="7" t="s">
        <v>742</v>
      </c>
      <c r="Y711" s="8">
        <v>0</v>
      </c>
      <c r="Z711" s="8">
        <v>0</v>
      </c>
      <c r="AA711" s="8">
        <v>0</v>
      </c>
      <c r="AB711" s="8">
        <v>0</v>
      </c>
      <c r="AC711" s="8">
        <v>0</v>
      </c>
      <c r="AD711" s="8">
        <v>0</v>
      </c>
      <c r="AE711" s="8">
        <v>0</v>
      </c>
      <c r="AF711" s="8">
        <v>0</v>
      </c>
      <c r="AG711" s="8">
        <v>0</v>
      </c>
      <c r="AH711" s="8">
        <v>0</v>
      </c>
      <c r="AI711" s="8">
        <v>0</v>
      </c>
      <c r="AJ711" s="8">
        <v>0</v>
      </c>
      <c r="AK711" s="8">
        <v>0</v>
      </c>
      <c r="AL711" s="8">
        <v>0</v>
      </c>
      <c r="AM711" s="8">
        <v>0</v>
      </c>
      <c r="AN711" s="8">
        <v>1</v>
      </c>
      <c r="AO711" s="8">
        <v>0</v>
      </c>
      <c r="AP711" s="8">
        <v>0</v>
      </c>
      <c r="AS711" s="7">
        <v>541340</v>
      </c>
      <c r="AT711" s="7" t="s">
        <v>742</v>
      </c>
      <c r="AU711" s="8">
        <v>0.11375868366354353</v>
      </c>
      <c r="AV711" s="8">
        <v>2.7747443710496773E-2</v>
      </c>
      <c r="AW711" s="8">
        <v>0.13801918621906289</v>
      </c>
      <c r="AX711" s="8">
        <v>9.3652166172233861E-2</v>
      </c>
      <c r="AY711" s="8">
        <v>2.0229597287879035E-2</v>
      </c>
      <c r="AZ711" s="8">
        <v>8.8973438700501617E-2</v>
      </c>
      <c r="BA711" s="8">
        <v>9.7166459632335472E-2</v>
      </c>
      <c r="BB711" s="8">
        <v>2.1473933078034354E-2</v>
      </c>
      <c r="BC711" s="8">
        <v>9.2214493597875799E-2</v>
      </c>
      <c r="BD711" s="8">
        <v>0.1236994669594887</v>
      </c>
      <c r="BE711" s="8">
        <v>2.9568361730704835E-2</v>
      </c>
      <c r="BF711" s="8">
        <v>0.16092217316443705</v>
      </c>
      <c r="BG711" s="8">
        <v>0.35876968548106453</v>
      </c>
      <c r="BH711" s="8">
        <v>6.0887167764866133E-6</v>
      </c>
      <c r="BI711" s="8">
        <v>0.31813177312722579</v>
      </c>
      <c r="BJ711" s="8">
        <v>1.2795253135929034</v>
      </c>
      <c r="BK711" s="8">
        <v>0.88027455699919366</v>
      </c>
      <c r="BL711" s="8">
        <v>0.88827424114645159</v>
      </c>
    </row>
    <row r="712" spans="1:64" x14ac:dyDescent="0.3">
      <c r="A712" s="7">
        <v>541350</v>
      </c>
      <c r="B712" s="7" t="s">
        <v>743</v>
      </c>
      <c r="C712" s="8">
        <f t="shared" si="198"/>
        <v>7.1231061038999996E-2</v>
      </c>
      <c r="D712" s="8">
        <f t="shared" si="199"/>
        <v>8.63778028265E-3</v>
      </c>
      <c r="E712" s="8">
        <f t="shared" si="200"/>
        <v>7.4001991280299995E-2</v>
      </c>
      <c r="F712" s="8">
        <f t="shared" si="201"/>
        <v>5.8556974840199998E-2</v>
      </c>
      <c r="G712" s="8">
        <f t="shared" si="202"/>
        <v>6.4337532969399999E-3</v>
      </c>
      <c r="H712" s="8">
        <f t="shared" si="203"/>
        <v>4.37589308387E-2</v>
      </c>
      <c r="I712" s="8">
        <f t="shared" si="204"/>
        <v>5.5075656937300002E-2</v>
      </c>
      <c r="J712" s="8">
        <f t="shared" si="205"/>
        <v>5.8443823990199997E-3</v>
      </c>
      <c r="K712" s="8">
        <f t="shared" si="206"/>
        <v>3.7645595125300003E-2</v>
      </c>
      <c r="L712" s="8">
        <f t="shared" si="207"/>
        <v>7.1814473656300004E-2</v>
      </c>
      <c r="M712" s="8">
        <f t="shared" si="208"/>
        <v>8.4954136597499997E-3</v>
      </c>
      <c r="N712" s="8">
        <f t="shared" si="209"/>
        <v>9.0028459629799995E-2</v>
      </c>
      <c r="O712" s="8">
        <f t="shared" si="210"/>
        <v>0.54677233987100005</v>
      </c>
      <c r="P712" s="8">
        <f t="shared" si="211"/>
        <v>1.0601140085299999E-5</v>
      </c>
      <c r="Q712" s="8">
        <f t="shared" si="212"/>
        <v>0.469657157923</v>
      </c>
      <c r="R712" s="8">
        <f t="shared" si="213"/>
        <v>1.1538708326</v>
      </c>
      <c r="S712" s="8">
        <f t="shared" si="214"/>
        <v>1.1087496589800001</v>
      </c>
      <c r="T712" s="8">
        <f t="shared" si="215"/>
        <v>1.0985656344600001</v>
      </c>
      <c r="W712" s="7" t="s">
        <v>2015</v>
      </c>
      <c r="X712" s="7" t="s">
        <v>743</v>
      </c>
      <c r="Y712" s="8">
        <v>7.1231061038999996E-2</v>
      </c>
      <c r="Z712" s="8">
        <v>8.63778028265E-3</v>
      </c>
      <c r="AA712" s="8">
        <v>7.4001991280299995E-2</v>
      </c>
      <c r="AB712" s="8">
        <v>5.8556974840199998E-2</v>
      </c>
      <c r="AC712" s="8">
        <v>6.4337532969399999E-3</v>
      </c>
      <c r="AD712" s="8">
        <v>4.37589308387E-2</v>
      </c>
      <c r="AE712" s="8">
        <v>5.5075656937300002E-2</v>
      </c>
      <c r="AF712" s="8">
        <v>5.8443823990199997E-3</v>
      </c>
      <c r="AG712" s="8">
        <v>3.7645595125300003E-2</v>
      </c>
      <c r="AH712" s="8">
        <v>7.1814473656300004E-2</v>
      </c>
      <c r="AI712" s="8">
        <v>8.4954136597499997E-3</v>
      </c>
      <c r="AJ712" s="8">
        <v>9.0028459629799995E-2</v>
      </c>
      <c r="AK712" s="8">
        <v>0.54677233987100005</v>
      </c>
      <c r="AL712" s="8">
        <v>1.0601140085299999E-5</v>
      </c>
      <c r="AM712" s="8">
        <v>0.469657157923</v>
      </c>
      <c r="AN712" s="8">
        <v>1.1538708326</v>
      </c>
      <c r="AO712" s="8">
        <v>1.1087496589800001</v>
      </c>
      <c r="AP712" s="8">
        <v>1.0985656344600001</v>
      </c>
      <c r="AS712" s="7">
        <v>541350</v>
      </c>
      <c r="AT712" s="7" t="s">
        <v>743</v>
      </c>
      <c r="AU712" s="8">
        <v>0.14062412797674839</v>
      </c>
      <c r="AV712" s="8">
        <v>3.198659679567338E-2</v>
      </c>
      <c r="AW712" s="8">
        <v>0.17114027039600163</v>
      </c>
      <c r="AX712" s="8">
        <v>0.12865833905686933</v>
      </c>
      <c r="AY712" s="8">
        <v>2.5803658656677102E-2</v>
      </c>
      <c r="AZ712" s="8">
        <v>0.11996744670529357</v>
      </c>
      <c r="BA712" s="8">
        <v>0.1188947660382097</v>
      </c>
      <c r="BB712" s="8">
        <v>2.4519520779311611E-2</v>
      </c>
      <c r="BC712" s="8">
        <v>0.11355211850740966</v>
      </c>
      <c r="BD712" s="8">
        <v>0.14753183878750964</v>
      </c>
      <c r="BE712" s="8">
        <v>3.2929673627449196E-2</v>
      </c>
      <c r="BF712" s="8">
        <v>0.19379672782409357</v>
      </c>
      <c r="BG712" s="8">
        <v>0.50267779633301657</v>
      </c>
      <c r="BH712" s="8">
        <v>8.0246776624064548E-6</v>
      </c>
      <c r="BI712" s="8">
        <v>0.43178158067114486</v>
      </c>
      <c r="BJ712" s="8">
        <v>1.3437509951687097</v>
      </c>
      <c r="BK712" s="8">
        <v>1.19378428312871</v>
      </c>
      <c r="BL712" s="8">
        <v>1.1763212440341939</v>
      </c>
    </row>
    <row r="713" spans="1:64" x14ac:dyDescent="0.3">
      <c r="A713" s="7">
        <v>541360</v>
      </c>
      <c r="B713" s="7" t="s">
        <v>744</v>
      </c>
      <c r="C713" s="8">
        <f t="shared" si="198"/>
        <v>6.9856534863503225E-2</v>
      </c>
      <c r="D713" s="8">
        <f t="shared" si="199"/>
        <v>1.919946375884677E-2</v>
      </c>
      <c r="E713" s="8">
        <f t="shared" si="200"/>
        <v>8.8941077559398368E-2</v>
      </c>
      <c r="F713" s="8">
        <f t="shared" si="201"/>
        <v>7.7959560697330635E-2</v>
      </c>
      <c r="G713" s="8">
        <f t="shared" si="202"/>
        <v>1.9226075118348389E-2</v>
      </c>
      <c r="H713" s="8">
        <f t="shared" si="203"/>
        <v>7.4844720958759686E-2</v>
      </c>
      <c r="I713" s="8">
        <f t="shared" si="204"/>
        <v>6.0567911741390333E-2</v>
      </c>
      <c r="J713" s="8">
        <f t="shared" si="205"/>
        <v>1.5196060028154677E-2</v>
      </c>
      <c r="K713" s="8">
        <f t="shared" si="206"/>
        <v>6.1175181765051601E-2</v>
      </c>
      <c r="L713" s="8">
        <f t="shared" si="207"/>
        <v>7.4881014454156444E-2</v>
      </c>
      <c r="M713" s="8">
        <f t="shared" si="208"/>
        <v>2.0259788720327424E-2</v>
      </c>
      <c r="N713" s="8">
        <f t="shared" si="209"/>
        <v>0.10110157395277095</v>
      </c>
      <c r="O713" s="8">
        <f t="shared" si="210"/>
        <v>0.19990634417969366</v>
      </c>
      <c r="P713" s="8">
        <f t="shared" si="211"/>
        <v>2.6069256457606455E-6</v>
      </c>
      <c r="Q713" s="8">
        <f t="shared" si="212"/>
        <v>0.17216898019758062</v>
      </c>
      <c r="R713" s="8">
        <f t="shared" si="213"/>
        <v>1</v>
      </c>
      <c r="S713" s="8">
        <f t="shared" si="214"/>
        <v>0.54299809871032267</v>
      </c>
      <c r="T713" s="8">
        <f t="shared" si="215"/>
        <v>0.5079068954699999</v>
      </c>
      <c r="W713" s="7" t="s">
        <v>2016</v>
      </c>
      <c r="X713" s="7" t="s">
        <v>744</v>
      </c>
      <c r="Y713" s="8">
        <v>0</v>
      </c>
      <c r="Z713" s="8">
        <v>0</v>
      </c>
      <c r="AA713" s="8">
        <v>0</v>
      </c>
      <c r="AB713" s="8">
        <v>0</v>
      </c>
      <c r="AC713" s="8">
        <v>0</v>
      </c>
      <c r="AD713" s="8">
        <v>0</v>
      </c>
      <c r="AE713" s="8">
        <v>0</v>
      </c>
      <c r="AF713" s="8">
        <v>0</v>
      </c>
      <c r="AG713" s="8">
        <v>0</v>
      </c>
      <c r="AH713" s="8">
        <v>0</v>
      </c>
      <c r="AI713" s="8">
        <v>0</v>
      </c>
      <c r="AJ713" s="8">
        <v>0</v>
      </c>
      <c r="AK713" s="8">
        <v>0</v>
      </c>
      <c r="AL713" s="8">
        <v>0</v>
      </c>
      <c r="AM713" s="8">
        <v>0</v>
      </c>
      <c r="AN713" s="8">
        <v>1</v>
      </c>
      <c r="AO713" s="8">
        <v>0</v>
      </c>
      <c r="AP713" s="8">
        <v>0</v>
      </c>
      <c r="AS713" s="7">
        <v>541360</v>
      </c>
      <c r="AT713" s="7" t="s">
        <v>744</v>
      </c>
      <c r="AU713" s="8">
        <v>6.9856534863503225E-2</v>
      </c>
      <c r="AV713" s="8">
        <v>1.919946375884677E-2</v>
      </c>
      <c r="AW713" s="8">
        <v>8.8941077559398368E-2</v>
      </c>
      <c r="AX713" s="8">
        <v>7.7959560697330635E-2</v>
      </c>
      <c r="AY713" s="8">
        <v>1.9226075118348389E-2</v>
      </c>
      <c r="AZ713" s="8">
        <v>7.4844720958759686E-2</v>
      </c>
      <c r="BA713" s="8">
        <v>6.0567911741390333E-2</v>
      </c>
      <c r="BB713" s="8">
        <v>1.5196060028154677E-2</v>
      </c>
      <c r="BC713" s="8">
        <v>6.1175181765051601E-2</v>
      </c>
      <c r="BD713" s="8">
        <v>7.4881014454156444E-2</v>
      </c>
      <c r="BE713" s="8">
        <v>2.0259788720327424E-2</v>
      </c>
      <c r="BF713" s="8">
        <v>0.10110157395277095</v>
      </c>
      <c r="BG713" s="8">
        <v>0.19990634417969366</v>
      </c>
      <c r="BH713" s="8">
        <v>2.6069256457606455E-6</v>
      </c>
      <c r="BI713" s="8">
        <v>0.17216898019758062</v>
      </c>
      <c r="BJ713" s="8">
        <v>1.1779970761820968</v>
      </c>
      <c r="BK713" s="8">
        <v>0.54299809871032267</v>
      </c>
      <c r="BL713" s="8">
        <v>0.5079068954699999</v>
      </c>
    </row>
    <row r="714" spans="1:64" x14ac:dyDescent="0.3">
      <c r="A714" s="7">
        <v>541370</v>
      </c>
      <c r="B714" s="7" t="s">
        <v>745</v>
      </c>
      <c r="C714" s="8">
        <f t="shared" si="198"/>
        <v>7.1281277937899998E-2</v>
      </c>
      <c r="D714" s="8">
        <f t="shared" si="199"/>
        <v>8.6279465461400005E-3</v>
      </c>
      <c r="E714" s="8">
        <f t="shared" si="200"/>
        <v>7.4254282728799997E-2</v>
      </c>
      <c r="F714" s="8">
        <f t="shared" si="201"/>
        <v>4.9728254761900001E-2</v>
      </c>
      <c r="G714" s="8">
        <f t="shared" si="202"/>
        <v>5.4442571397800002E-3</v>
      </c>
      <c r="H714" s="8">
        <f t="shared" si="203"/>
        <v>3.69732670406E-2</v>
      </c>
      <c r="I714" s="8">
        <f t="shared" si="204"/>
        <v>5.5365073071799997E-2</v>
      </c>
      <c r="J714" s="8">
        <f t="shared" si="205"/>
        <v>5.8600303267599997E-3</v>
      </c>
      <c r="K714" s="8">
        <f t="shared" si="206"/>
        <v>3.7733858139000001E-2</v>
      </c>
      <c r="L714" s="8">
        <f t="shared" si="207"/>
        <v>7.0694315289600004E-2</v>
      </c>
      <c r="M714" s="8">
        <f t="shared" si="208"/>
        <v>8.3543243979799994E-3</v>
      </c>
      <c r="N714" s="8">
        <f t="shared" si="209"/>
        <v>8.9008366648999998E-2</v>
      </c>
      <c r="O714" s="8">
        <f t="shared" si="210"/>
        <v>0.55557542762699996</v>
      </c>
      <c r="P714" s="8">
        <f t="shared" si="211"/>
        <v>1.25259644432E-5</v>
      </c>
      <c r="Q714" s="8">
        <f t="shared" si="212"/>
        <v>0.467946021815</v>
      </c>
      <c r="R714" s="8">
        <f t="shared" si="213"/>
        <v>1.1541635072100001</v>
      </c>
      <c r="S714" s="8">
        <f t="shared" si="214"/>
        <v>1.09214577894</v>
      </c>
      <c r="T714" s="8">
        <f t="shared" si="215"/>
        <v>1.0989589615399999</v>
      </c>
      <c r="W714" s="7" t="s">
        <v>2017</v>
      </c>
      <c r="X714" s="7" t="s">
        <v>745</v>
      </c>
      <c r="Y714" s="8">
        <v>7.1281277937899998E-2</v>
      </c>
      <c r="Z714" s="8">
        <v>8.6279465461400005E-3</v>
      </c>
      <c r="AA714" s="8">
        <v>7.4254282728799997E-2</v>
      </c>
      <c r="AB714" s="8">
        <v>4.9728254761900001E-2</v>
      </c>
      <c r="AC714" s="8">
        <v>5.4442571397800002E-3</v>
      </c>
      <c r="AD714" s="8">
        <v>3.69732670406E-2</v>
      </c>
      <c r="AE714" s="8">
        <v>5.5365073071799997E-2</v>
      </c>
      <c r="AF714" s="8">
        <v>5.8600303267599997E-3</v>
      </c>
      <c r="AG714" s="8">
        <v>3.7733858139000001E-2</v>
      </c>
      <c r="AH714" s="8">
        <v>7.0694315289600004E-2</v>
      </c>
      <c r="AI714" s="8">
        <v>8.3543243979799994E-3</v>
      </c>
      <c r="AJ714" s="8">
        <v>8.9008366648999998E-2</v>
      </c>
      <c r="AK714" s="8">
        <v>0.55557542762699996</v>
      </c>
      <c r="AL714" s="8">
        <v>1.25259644432E-5</v>
      </c>
      <c r="AM714" s="8">
        <v>0.467946021815</v>
      </c>
      <c r="AN714" s="8">
        <v>1.1541635072100001</v>
      </c>
      <c r="AO714" s="8">
        <v>1.09214577894</v>
      </c>
      <c r="AP714" s="8">
        <v>1.0989589615399999</v>
      </c>
      <c r="AS714" s="7">
        <v>541370</v>
      </c>
      <c r="AT714" s="7" t="s">
        <v>745</v>
      </c>
      <c r="AU714" s="8">
        <v>0.14600239734478224</v>
      </c>
      <c r="AV714" s="8">
        <v>3.275964056701676E-2</v>
      </c>
      <c r="AW714" s="8">
        <v>0.17807706496078546</v>
      </c>
      <c r="AX714" s="8">
        <v>0.14587795637829681</v>
      </c>
      <c r="AY714" s="8">
        <v>2.9089477285948545E-2</v>
      </c>
      <c r="AZ714" s="8">
        <v>0.13317035661975005</v>
      </c>
      <c r="BA714" s="8">
        <v>0.123644184759371</v>
      </c>
      <c r="BB714" s="8">
        <v>2.513799479858983E-2</v>
      </c>
      <c r="BC714" s="8">
        <v>0.1175510754115516</v>
      </c>
      <c r="BD714" s="8">
        <v>0.15048803313230161</v>
      </c>
      <c r="BE714" s="8">
        <v>3.3146507414287103E-2</v>
      </c>
      <c r="BF714" s="8">
        <v>0.19878439384351776</v>
      </c>
      <c r="BG714" s="8">
        <v>0.5466145336330166</v>
      </c>
      <c r="BH714" s="8">
        <v>8.2662266897266097E-6</v>
      </c>
      <c r="BI714" s="8">
        <v>0.46039850533411231</v>
      </c>
      <c r="BJ714" s="8">
        <v>1.3568391028725808</v>
      </c>
      <c r="BK714" s="8">
        <v>1.2920087580261288</v>
      </c>
      <c r="BL714" s="8">
        <v>1.2502042227112906</v>
      </c>
    </row>
    <row r="715" spans="1:64" x14ac:dyDescent="0.3">
      <c r="A715" s="7">
        <v>541380</v>
      </c>
      <c r="B715" s="7" t="s">
        <v>746</v>
      </c>
      <c r="C715" s="8">
        <f t="shared" si="198"/>
        <v>0.11825376558392421</v>
      </c>
      <c r="D715" s="8">
        <f t="shared" si="199"/>
        <v>2.8287583422303218E-2</v>
      </c>
      <c r="E715" s="8">
        <f t="shared" si="200"/>
        <v>0.14807524590041132</v>
      </c>
      <c r="F715" s="8">
        <f t="shared" si="201"/>
        <v>0.15070113924291939</v>
      </c>
      <c r="G715" s="8">
        <f t="shared" si="202"/>
        <v>3.2380649942333709E-2</v>
      </c>
      <c r="H715" s="8">
        <f t="shared" si="203"/>
        <v>0.14532359616435167</v>
      </c>
      <c r="I715" s="8">
        <f t="shared" si="204"/>
        <v>0.10097955738829839</v>
      </c>
      <c r="J715" s="8">
        <f t="shared" si="205"/>
        <v>2.1934767269877576E-2</v>
      </c>
      <c r="K715" s="8">
        <f t="shared" si="206"/>
        <v>9.9767973832419365E-2</v>
      </c>
      <c r="L715" s="8">
        <f t="shared" si="207"/>
        <v>0.12059102187116617</v>
      </c>
      <c r="M715" s="8">
        <f t="shared" si="208"/>
        <v>2.8335573534142736E-2</v>
      </c>
      <c r="N715" s="8">
        <f t="shared" si="209"/>
        <v>0.16200772941388711</v>
      </c>
      <c r="O715" s="8">
        <f t="shared" si="210"/>
        <v>0.40948605806443517</v>
      </c>
      <c r="P715" s="8">
        <f t="shared" si="211"/>
        <v>4.5997322679829026E-6</v>
      </c>
      <c r="Q715" s="8">
        <f t="shared" si="212"/>
        <v>0.3399218255670966</v>
      </c>
      <c r="R715" s="8">
        <f t="shared" si="213"/>
        <v>1</v>
      </c>
      <c r="S715" s="8">
        <f t="shared" si="214"/>
        <v>1.0542118369627418</v>
      </c>
      <c r="T715" s="8">
        <f t="shared" si="215"/>
        <v>0.94848875010354861</v>
      </c>
      <c r="W715" s="7" t="s">
        <v>2018</v>
      </c>
      <c r="X715" s="7" t="s">
        <v>746</v>
      </c>
      <c r="Y715" s="8">
        <v>0</v>
      </c>
      <c r="Z715" s="8">
        <v>0</v>
      </c>
      <c r="AA715" s="8">
        <v>0</v>
      </c>
      <c r="AB715" s="8">
        <v>0</v>
      </c>
      <c r="AC715" s="8">
        <v>0</v>
      </c>
      <c r="AD715" s="8">
        <v>0</v>
      </c>
      <c r="AE715" s="8">
        <v>0</v>
      </c>
      <c r="AF715" s="8">
        <v>0</v>
      </c>
      <c r="AG715" s="8">
        <v>0</v>
      </c>
      <c r="AH715" s="8">
        <v>0</v>
      </c>
      <c r="AI715" s="8">
        <v>0</v>
      </c>
      <c r="AJ715" s="8">
        <v>0</v>
      </c>
      <c r="AK715" s="8">
        <v>0</v>
      </c>
      <c r="AL715" s="8">
        <v>0</v>
      </c>
      <c r="AM715" s="8">
        <v>0</v>
      </c>
      <c r="AN715" s="8">
        <v>1</v>
      </c>
      <c r="AO715" s="8">
        <v>0</v>
      </c>
      <c r="AP715" s="8">
        <v>0</v>
      </c>
      <c r="AS715" s="7">
        <v>541380</v>
      </c>
      <c r="AT715" s="7" t="s">
        <v>746</v>
      </c>
      <c r="AU715" s="8">
        <v>0.11825376558392421</v>
      </c>
      <c r="AV715" s="8">
        <v>2.8287583422303218E-2</v>
      </c>
      <c r="AW715" s="8">
        <v>0.14807524590041132</v>
      </c>
      <c r="AX715" s="8">
        <v>0.15070113924291939</v>
      </c>
      <c r="AY715" s="8">
        <v>3.2380649942333709E-2</v>
      </c>
      <c r="AZ715" s="8">
        <v>0.14532359616435167</v>
      </c>
      <c r="BA715" s="8">
        <v>0.10097955738829839</v>
      </c>
      <c r="BB715" s="8">
        <v>2.1934767269877576E-2</v>
      </c>
      <c r="BC715" s="8">
        <v>9.9767973832419365E-2</v>
      </c>
      <c r="BD715" s="8">
        <v>0.12059102187116617</v>
      </c>
      <c r="BE715" s="8">
        <v>2.8335573534142736E-2</v>
      </c>
      <c r="BF715" s="8">
        <v>0.16200772941388711</v>
      </c>
      <c r="BG715" s="8">
        <v>0.40948605806443517</v>
      </c>
      <c r="BH715" s="8">
        <v>4.5997322679829026E-6</v>
      </c>
      <c r="BI715" s="8">
        <v>0.3399218255670966</v>
      </c>
      <c r="BJ715" s="8">
        <v>1.2946165949064514</v>
      </c>
      <c r="BK715" s="8">
        <v>1.0542118369627418</v>
      </c>
      <c r="BL715" s="8">
        <v>0.94848875010354861</v>
      </c>
    </row>
    <row r="716" spans="1:64" x14ac:dyDescent="0.3">
      <c r="A716" s="7">
        <v>541410</v>
      </c>
      <c r="B716" s="7" t="s">
        <v>747</v>
      </c>
      <c r="C716" s="8">
        <f t="shared" si="198"/>
        <v>6.0026087620299998E-2</v>
      </c>
      <c r="D716" s="8">
        <f t="shared" si="199"/>
        <v>1.16584943274E-2</v>
      </c>
      <c r="E716" s="8">
        <f t="shared" si="200"/>
        <v>0.10247651813100001</v>
      </c>
      <c r="F716" s="8">
        <f t="shared" si="201"/>
        <v>3.8892876630699999E-2</v>
      </c>
      <c r="G716" s="8">
        <f t="shared" si="202"/>
        <v>6.3709627686399997E-3</v>
      </c>
      <c r="H716" s="8">
        <f t="shared" si="203"/>
        <v>5.3379817121199997E-2</v>
      </c>
      <c r="I716" s="8">
        <f t="shared" si="204"/>
        <v>3.3742527267500003E-2</v>
      </c>
      <c r="J716" s="8">
        <f t="shared" si="205"/>
        <v>5.8517813447099996E-3</v>
      </c>
      <c r="K716" s="8">
        <f t="shared" si="206"/>
        <v>4.3211776243099999E-2</v>
      </c>
      <c r="L716" s="8">
        <f t="shared" si="207"/>
        <v>4.09451805961E-2</v>
      </c>
      <c r="M716" s="8">
        <f t="shared" si="208"/>
        <v>7.8354133371300004E-3</v>
      </c>
      <c r="N716" s="8">
        <f t="shared" si="209"/>
        <v>9.1136743733699996E-2</v>
      </c>
      <c r="O716" s="8">
        <f t="shared" si="210"/>
        <v>0.738820811992</v>
      </c>
      <c r="P716" s="8">
        <f t="shared" si="211"/>
        <v>1.2081175572199999E-5</v>
      </c>
      <c r="Q716" s="8">
        <f t="shared" si="212"/>
        <v>0.58227745082799998</v>
      </c>
      <c r="R716" s="8">
        <f t="shared" si="213"/>
        <v>1.1741611000800001</v>
      </c>
      <c r="S716" s="8">
        <f t="shared" si="214"/>
        <v>1.09864365652</v>
      </c>
      <c r="T716" s="8">
        <f t="shared" si="215"/>
        <v>1.0828060848600001</v>
      </c>
      <c r="W716" s="7" t="s">
        <v>2019</v>
      </c>
      <c r="X716" s="7" t="s">
        <v>747</v>
      </c>
      <c r="Y716" s="8">
        <v>6.0026087620299998E-2</v>
      </c>
      <c r="Z716" s="8">
        <v>1.16584943274E-2</v>
      </c>
      <c r="AA716" s="8">
        <v>0.10247651813100001</v>
      </c>
      <c r="AB716" s="8">
        <v>3.8892876630699999E-2</v>
      </c>
      <c r="AC716" s="8">
        <v>6.3709627686399997E-3</v>
      </c>
      <c r="AD716" s="8">
        <v>5.3379817121199997E-2</v>
      </c>
      <c r="AE716" s="8">
        <v>3.3742527267500003E-2</v>
      </c>
      <c r="AF716" s="8">
        <v>5.8517813447099996E-3</v>
      </c>
      <c r="AG716" s="8">
        <v>4.3211776243099999E-2</v>
      </c>
      <c r="AH716" s="8">
        <v>4.09451805961E-2</v>
      </c>
      <c r="AI716" s="8">
        <v>7.8354133371300004E-3</v>
      </c>
      <c r="AJ716" s="8">
        <v>9.1136743733699996E-2</v>
      </c>
      <c r="AK716" s="8">
        <v>0.738820811992</v>
      </c>
      <c r="AL716" s="8">
        <v>1.2081175572199999E-5</v>
      </c>
      <c r="AM716" s="8">
        <v>0.58227745082799998</v>
      </c>
      <c r="AN716" s="8">
        <v>1.1741611000800001</v>
      </c>
      <c r="AO716" s="8">
        <v>1.09864365652</v>
      </c>
      <c r="AP716" s="8">
        <v>1.0828060848600001</v>
      </c>
      <c r="AS716" s="7">
        <v>541410</v>
      </c>
      <c r="AT716" s="7" t="s">
        <v>747</v>
      </c>
      <c r="AU716" s="8">
        <v>9.2830623254983841E-2</v>
      </c>
      <c r="AV716" s="8">
        <v>2.5038185320208389E-2</v>
      </c>
      <c r="AW716" s="8">
        <v>0.22876300894439677</v>
      </c>
      <c r="AX716" s="8">
        <v>4.861634199749517E-2</v>
      </c>
      <c r="AY716" s="8">
        <v>1.1585194647671939E-2</v>
      </c>
      <c r="AZ716" s="8">
        <v>9.4577318355412915E-2</v>
      </c>
      <c r="BA716" s="8">
        <v>5.6783527710250012E-2</v>
      </c>
      <c r="BB716" s="8">
        <v>1.4399129716741454E-2</v>
      </c>
      <c r="BC716" s="8">
        <v>0.12398198525356292</v>
      </c>
      <c r="BD716" s="8">
        <v>6.701193924795161E-2</v>
      </c>
      <c r="BE716" s="8">
        <v>1.8197234425144999E-2</v>
      </c>
      <c r="BF716" s="8">
        <v>0.18851424447629031</v>
      </c>
      <c r="BG716" s="8">
        <v>0.72690434728245124</v>
      </c>
      <c r="BH716" s="8">
        <v>1.5240013695210322E-5</v>
      </c>
      <c r="BI716" s="8">
        <v>0.57288587904045118</v>
      </c>
      <c r="BJ716" s="8">
        <v>1.3466318175195167</v>
      </c>
      <c r="BK716" s="8">
        <v>1.1386498227422581</v>
      </c>
      <c r="BL716" s="8">
        <v>1.1790356104222584</v>
      </c>
    </row>
    <row r="717" spans="1:64" x14ac:dyDescent="0.3">
      <c r="A717" s="7">
        <v>541420</v>
      </c>
      <c r="B717" s="7" t="s">
        <v>748</v>
      </c>
      <c r="C717" s="8">
        <f t="shared" si="198"/>
        <v>8.0954827923079037E-2</v>
      </c>
      <c r="D717" s="8">
        <f t="shared" si="199"/>
        <v>2.2623496491790334E-2</v>
      </c>
      <c r="E717" s="8">
        <f t="shared" si="200"/>
        <v>0.19702803692448395</v>
      </c>
      <c r="F717" s="8">
        <f t="shared" si="201"/>
        <v>5.174135244800164E-2</v>
      </c>
      <c r="G717" s="8">
        <f t="shared" si="202"/>
        <v>1.2830732280005802E-2</v>
      </c>
      <c r="H717" s="8">
        <f t="shared" si="203"/>
        <v>0.10163963708554839</v>
      </c>
      <c r="I717" s="8">
        <f t="shared" si="204"/>
        <v>5.0248218011190317E-2</v>
      </c>
      <c r="J717" s="8">
        <f t="shared" si="205"/>
        <v>1.319804500461226E-2</v>
      </c>
      <c r="K717" s="8">
        <f t="shared" si="206"/>
        <v>0.10785034855777416</v>
      </c>
      <c r="L717" s="8">
        <f t="shared" si="207"/>
        <v>6.029225532899677E-2</v>
      </c>
      <c r="M717" s="8">
        <f t="shared" si="208"/>
        <v>1.6926211985912258E-2</v>
      </c>
      <c r="N717" s="8">
        <f t="shared" si="209"/>
        <v>0.16613845431309512</v>
      </c>
      <c r="O717" s="8">
        <f t="shared" si="210"/>
        <v>0.58149856783870968</v>
      </c>
      <c r="P717" s="8">
        <f t="shared" si="211"/>
        <v>1.0862726719312906E-5</v>
      </c>
      <c r="Q717" s="8">
        <f t="shared" si="212"/>
        <v>0.46670469673628995</v>
      </c>
      <c r="R717" s="8">
        <f t="shared" si="213"/>
        <v>1</v>
      </c>
      <c r="S717" s="8">
        <f t="shared" si="214"/>
        <v>0.97266333471709687</v>
      </c>
      <c r="T717" s="8">
        <f t="shared" si="215"/>
        <v>0.97774822447693555</v>
      </c>
      <c r="W717" s="7" t="s">
        <v>2020</v>
      </c>
      <c r="X717" s="7" t="s">
        <v>748</v>
      </c>
      <c r="Y717" s="8">
        <v>0</v>
      </c>
      <c r="Z717" s="8">
        <v>0</v>
      </c>
      <c r="AA717" s="8">
        <v>0</v>
      </c>
      <c r="AB717" s="8">
        <v>0</v>
      </c>
      <c r="AC717" s="8">
        <v>0</v>
      </c>
      <c r="AD717" s="8">
        <v>0</v>
      </c>
      <c r="AE717" s="8">
        <v>0</v>
      </c>
      <c r="AF717" s="8">
        <v>0</v>
      </c>
      <c r="AG717" s="8">
        <v>0</v>
      </c>
      <c r="AH717" s="8">
        <v>0</v>
      </c>
      <c r="AI717" s="8">
        <v>0</v>
      </c>
      <c r="AJ717" s="8">
        <v>0</v>
      </c>
      <c r="AK717" s="8">
        <v>0</v>
      </c>
      <c r="AL717" s="8">
        <v>0</v>
      </c>
      <c r="AM717" s="8">
        <v>0</v>
      </c>
      <c r="AN717" s="8">
        <v>1</v>
      </c>
      <c r="AO717" s="8">
        <v>0</v>
      </c>
      <c r="AP717" s="8">
        <v>0</v>
      </c>
      <c r="AS717" s="7">
        <v>541420</v>
      </c>
      <c r="AT717" s="7" t="s">
        <v>748</v>
      </c>
      <c r="AU717" s="8">
        <v>8.0954827923079037E-2</v>
      </c>
      <c r="AV717" s="8">
        <v>2.2623496491790334E-2</v>
      </c>
      <c r="AW717" s="8">
        <v>0.19702803692448395</v>
      </c>
      <c r="AX717" s="8">
        <v>5.174135244800164E-2</v>
      </c>
      <c r="AY717" s="8">
        <v>1.2830732280005802E-2</v>
      </c>
      <c r="AZ717" s="8">
        <v>0.10163963708554839</v>
      </c>
      <c r="BA717" s="8">
        <v>5.0248218011190317E-2</v>
      </c>
      <c r="BB717" s="8">
        <v>1.319804500461226E-2</v>
      </c>
      <c r="BC717" s="8">
        <v>0.10785034855777416</v>
      </c>
      <c r="BD717" s="8">
        <v>6.029225532899677E-2</v>
      </c>
      <c r="BE717" s="8">
        <v>1.6926211985912258E-2</v>
      </c>
      <c r="BF717" s="8">
        <v>0.16613845431309512</v>
      </c>
      <c r="BG717" s="8">
        <v>0.58149856783870968</v>
      </c>
      <c r="BH717" s="8">
        <v>1.0862726719312906E-5</v>
      </c>
      <c r="BI717" s="8">
        <v>0.46670469673628995</v>
      </c>
      <c r="BJ717" s="8">
        <v>1.3006063613398389</v>
      </c>
      <c r="BK717" s="8">
        <v>0.97266333471709687</v>
      </c>
      <c r="BL717" s="8">
        <v>0.97774822447693555</v>
      </c>
    </row>
    <row r="718" spans="1:64" x14ac:dyDescent="0.3">
      <c r="A718" s="7">
        <v>541430</v>
      </c>
      <c r="B718" s="7" t="s">
        <v>749</v>
      </c>
      <c r="C718" s="8">
        <f t="shared" si="198"/>
        <v>5.9918951170399998E-2</v>
      </c>
      <c r="D718" s="8">
        <f t="shared" si="199"/>
        <v>1.1651571913700001E-2</v>
      </c>
      <c r="E718" s="8">
        <f t="shared" si="200"/>
        <v>0.100366257914</v>
      </c>
      <c r="F718" s="8">
        <f t="shared" si="201"/>
        <v>3.8398139539099999E-2</v>
      </c>
      <c r="G718" s="8">
        <f t="shared" si="202"/>
        <v>6.3067452788299998E-3</v>
      </c>
      <c r="H718" s="8">
        <f t="shared" si="203"/>
        <v>5.1296277643000002E-2</v>
      </c>
      <c r="I718" s="8">
        <f t="shared" si="204"/>
        <v>3.3632704510500003E-2</v>
      </c>
      <c r="J718" s="8">
        <f t="shared" si="205"/>
        <v>5.8424512894800001E-3</v>
      </c>
      <c r="K718" s="8">
        <f t="shared" si="206"/>
        <v>4.1942612939399999E-2</v>
      </c>
      <c r="L718" s="8">
        <f t="shared" si="207"/>
        <v>4.0755847004900002E-2</v>
      </c>
      <c r="M718" s="8">
        <f t="shared" si="208"/>
        <v>7.8115300345999996E-3</v>
      </c>
      <c r="N718" s="8">
        <f t="shared" si="209"/>
        <v>8.9229814888699993E-2</v>
      </c>
      <c r="O718" s="8">
        <f t="shared" si="210"/>
        <v>0.74062708166299995</v>
      </c>
      <c r="P718" s="8">
        <f t="shared" si="211"/>
        <v>1.21951088548E-5</v>
      </c>
      <c r="Q718" s="8">
        <f t="shared" si="212"/>
        <v>0.58291833452999997</v>
      </c>
      <c r="R718" s="8">
        <f t="shared" si="213"/>
        <v>1.1719367810000001</v>
      </c>
      <c r="S718" s="8">
        <f t="shared" si="214"/>
        <v>1.0960011624599999</v>
      </c>
      <c r="T718" s="8">
        <f t="shared" si="215"/>
        <v>1.08141776874</v>
      </c>
      <c r="W718" s="7" t="s">
        <v>2021</v>
      </c>
      <c r="X718" s="7" t="s">
        <v>749</v>
      </c>
      <c r="Y718" s="8">
        <v>5.9918951170399998E-2</v>
      </c>
      <c r="Z718" s="8">
        <v>1.1651571913700001E-2</v>
      </c>
      <c r="AA718" s="8">
        <v>0.100366257914</v>
      </c>
      <c r="AB718" s="8">
        <v>3.8398139539099999E-2</v>
      </c>
      <c r="AC718" s="8">
        <v>6.3067452788299998E-3</v>
      </c>
      <c r="AD718" s="8">
        <v>5.1296277643000002E-2</v>
      </c>
      <c r="AE718" s="8">
        <v>3.3632704510500003E-2</v>
      </c>
      <c r="AF718" s="8">
        <v>5.8424512894800001E-3</v>
      </c>
      <c r="AG718" s="8">
        <v>4.1942612939399999E-2</v>
      </c>
      <c r="AH718" s="8">
        <v>4.0755847004900002E-2</v>
      </c>
      <c r="AI718" s="8">
        <v>7.8115300345999996E-3</v>
      </c>
      <c r="AJ718" s="8">
        <v>8.9229814888699993E-2</v>
      </c>
      <c r="AK718" s="8">
        <v>0.74062708166299995</v>
      </c>
      <c r="AL718" s="8">
        <v>1.21951088548E-5</v>
      </c>
      <c r="AM718" s="8">
        <v>0.58291833452999997</v>
      </c>
      <c r="AN718" s="8">
        <v>1.1719367810000001</v>
      </c>
      <c r="AO718" s="8">
        <v>1.0960011624599999</v>
      </c>
      <c r="AP718" s="8">
        <v>1.08141776874</v>
      </c>
      <c r="AS718" s="7">
        <v>541430</v>
      </c>
      <c r="AT718" s="7" t="s">
        <v>749</v>
      </c>
      <c r="AU718" s="8">
        <v>9.2748876609562894E-2</v>
      </c>
      <c r="AV718" s="8">
        <v>2.5033453447947752E-2</v>
      </c>
      <c r="AW718" s="8">
        <v>0.22691284333451131</v>
      </c>
      <c r="AX718" s="8">
        <v>5.1145627332712905E-2</v>
      </c>
      <c r="AY718" s="8">
        <v>1.2147134274426614E-2</v>
      </c>
      <c r="AZ718" s="8">
        <v>9.9407897945782295E-2</v>
      </c>
      <c r="BA718" s="8">
        <v>5.6656920056567729E-2</v>
      </c>
      <c r="BB718" s="8">
        <v>1.438054152941629E-2</v>
      </c>
      <c r="BC718" s="8">
        <v>0.12269285043529683</v>
      </c>
      <c r="BD718" s="8">
        <v>6.6776652115050003E-2</v>
      </c>
      <c r="BE718" s="8">
        <v>1.8148161387958228E-2</v>
      </c>
      <c r="BF718" s="8">
        <v>0.18660088868508865</v>
      </c>
      <c r="BG718" s="8">
        <v>0.72868148357166129</v>
      </c>
      <c r="BH718" s="8">
        <v>1.4609173273348066E-5</v>
      </c>
      <c r="BI718" s="8">
        <v>0.57351642590854801</v>
      </c>
      <c r="BJ718" s="8">
        <v>1.3446951733925803</v>
      </c>
      <c r="BK718" s="8">
        <v>1.1465716272948387</v>
      </c>
      <c r="BL718" s="8">
        <v>1.1776012797630648</v>
      </c>
    </row>
    <row r="719" spans="1:64" x14ac:dyDescent="0.3">
      <c r="A719" s="7">
        <v>541490</v>
      </c>
      <c r="B719" s="7" t="s">
        <v>750</v>
      </c>
      <c r="C719" s="8">
        <f t="shared" si="198"/>
        <v>5.9796474431299998E-2</v>
      </c>
      <c r="D719" s="8">
        <f t="shared" si="199"/>
        <v>1.1640578032900001E-2</v>
      </c>
      <c r="E719" s="8">
        <f t="shared" si="200"/>
        <v>0.101614934319</v>
      </c>
      <c r="F719" s="8">
        <f t="shared" si="201"/>
        <v>4.4782085365200001E-2</v>
      </c>
      <c r="G719" s="8">
        <f t="shared" si="202"/>
        <v>7.4162651688199997E-3</v>
      </c>
      <c r="H719" s="8">
        <f t="shared" si="203"/>
        <v>6.2249197861300003E-2</v>
      </c>
      <c r="I719" s="8">
        <f t="shared" si="204"/>
        <v>3.3228167719699997E-2</v>
      </c>
      <c r="J719" s="8">
        <f t="shared" si="205"/>
        <v>5.7959073881299998E-3</v>
      </c>
      <c r="K719" s="8">
        <f t="shared" si="206"/>
        <v>4.2761746747799999E-2</v>
      </c>
      <c r="L719" s="8">
        <f t="shared" si="207"/>
        <v>4.2116565470399998E-2</v>
      </c>
      <c r="M719" s="8">
        <f t="shared" si="208"/>
        <v>8.04726724722E-3</v>
      </c>
      <c r="N719" s="8">
        <f t="shared" si="209"/>
        <v>9.2853797819200001E-2</v>
      </c>
      <c r="O719" s="8">
        <f t="shared" si="210"/>
        <v>0.71802873013900004</v>
      </c>
      <c r="P719" s="8">
        <f t="shared" si="211"/>
        <v>1.03456194254E-5</v>
      </c>
      <c r="Q719" s="8">
        <f t="shared" si="212"/>
        <v>0.58663792405199999</v>
      </c>
      <c r="R719" s="8">
        <f t="shared" si="213"/>
        <v>1.17305198678</v>
      </c>
      <c r="S719" s="8">
        <f t="shared" si="214"/>
        <v>1.1144475484</v>
      </c>
      <c r="T719" s="8">
        <f t="shared" si="215"/>
        <v>1.0817858218600001</v>
      </c>
      <c r="W719" s="7" t="s">
        <v>2022</v>
      </c>
      <c r="X719" s="7" t="s">
        <v>750</v>
      </c>
      <c r="Y719" s="8">
        <v>5.9796474431299998E-2</v>
      </c>
      <c r="Z719" s="8">
        <v>1.1640578032900001E-2</v>
      </c>
      <c r="AA719" s="8">
        <v>0.101614934319</v>
      </c>
      <c r="AB719" s="8">
        <v>4.4782085365200001E-2</v>
      </c>
      <c r="AC719" s="8">
        <v>7.4162651688199997E-3</v>
      </c>
      <c r="AD719" s="8">
        <v>6.2249197861300003E-2</v>
      </c>
      <c r="AE719" s="8">
        <v>3.3228167719699997E-2</v>
      </c>
      <c r="AF719" s="8">
        <v>5.7959073881299998E-3</v>
      </c>
      <c r="AG719" s="8">
        <v>4.2761746747799999E-2</v>
      </c>
      <c r="AH719" s="8">
        <v>4.2116565470399998E-2</v>
      </c>
      <c r="AI719" s="8">
        <v>8.04726724722E-3</v>
      </c>
      <c r="AJ719" s="8">
        <v>9.2853797819200001E-2</v>
      </c>
      <c r="AK719" s="8">
        <v>0.71802873013900004</v>
      </c>
      <c r="AL719" s="8">
        <v>1.03456194254E-5</v>
      </c>
      <c r="AM719" s="8">
        <v>0.58663792405199999</v>
      </c>
      <c r="AN719" s="8">
        <v>1.17305198678</v>
      </c>
      <c r="AO719" s="8">
        <v>1.1144475484</v>
      </c>
      <c r="AP719" s="8">
        <v>1.0817858218600001</v>
      </c>
      <c r="AS719" s="7">
        <v>541490</v>
      </c>
      <c r="AT719" s="7" t="s">
        <v>750</v>
      </c>
      <c r="AU719" s="8">
        <v>9.3145772242991975E-2</v>
      </c>
      <c r="AV719" s="8">
        <v>2.5058225058247587E-2</v>
      </c>
      <c r="AW719" s="8">
        <v>0.22710717784242423</v>
      </c>
      <c r="AX719" s="8">
        <v>5.3868271043335476E-2</v>
      </c>
      <c r="AY719" s="8">
        <v>1.2763471518018066E-2</v>
      </c>
      <c r="AZ719" s="8">
        <v>0.10447380618296126</v>
      </c>
      <c r="BA719" s="8">
        <v>5.6544668893106463E-2</v>
      </c>
      <c r="BB719" s="8">
        <v>1.4301726582125161E-2</v>
      </c>
      <c r="BC719" s="8">
        <v>0.12243051041608546</v>
      </c>
      <c r="BD719" s="8">
        <v>6.9419906267432274E-2</v>
      </c>
      <c r="BE719" s="8">
        <v>1.8740268331702902E-2</v>
      </c>
      <c r="BF719" s="8">
        <v>0.19250528766962582</v>
      </c>
      <c r="BG719" s="8">
        <v>0.70644762158837027</v>
      </c>
      <c r="BH719" s="8">
        <v>1.4315550511008388E-5</v>
      </c>
      <c r="BI719" s="8">
        <v>0.57717602205116103</v>
      </c>
      <c r="BJ719" s="8">
        <v>1.345311175143548</v>
      </c>
      <c r="BK719" s="8">
        <v>1.1549765164859673</v>
      </c>
      <c r="BL719" s="8">
        <v>1.1771478736335486</v>
      </c>
    </row>
    <row r="720" spans="1:64" x14ac:dyDescent="0.3">
      <c r="A720" s="7">
        <v>541511</v>
      </c>
      <c r="B720" s="7" t="s">
        <v>751</v>
      </c>
      <c r="C720" s="8">
        <f t="shared" si="198"/>
        <v>2.3593147223400002E-2</v>
      </c>
      <c r="D720" s="8">
        <f t="shared" si="199"/>
        <v>3.18521960238E-3</v>
      </c>
      <c r="E720" s="8">
        <f t="shared" si="200"/>
        <v>7.2535719871700002E-2</v>
      </c>
      <c r="F720" s="8">
        <f t="shared" si="201"/>
        <v>1.4654980567899999E-2</v>
      </c>
      <c r="G720" s="8">
        <f t="shared" si="202"/>
        <v>1.80830694419E-3</v>
      </c>
      <c r="H720" s="8">
        <f t="shared" si="203"/>
        <v>4.3224012020900003E-2</v>
      </c>
      <c r="I720" s="8">
        <f t="shared" si="204"/>
        <v>1.10020377356E-2</v>
      </c>
      <c r="J720" s="8">
        <f t="shared" si="205"/>
        <v>1.3122838567299999E-3</v>
      </c>
      <c r="K720" s="8">
        <f t="shared" si="206"/>
        <v>2.8428226618800002E-2</v>
      </c>
      <c r="L720" s="8">
        <f t="shared" si="207"/>
        <v>1.6728459970300001E-2</v>
      </c>
      <c r="M720" s="8">
        <f t="shared" si="208"/>
        <v>2.0979365091499998E-3</v>
      </c>
      <c r="N720" s="8">
        <f t="shared" si="209"/>
        <v>5.52073387483E-2</v>
      </c>
      <c r="O720" s="8">
        <f t="shared" si="210"/>
        <v>0.81087053984500002</v>
      </c>
      <c r="P720" s="8">
        <f t="shared" si="211"/>
        <v>1.3345687838700001E-5</v>
      </c>
      <c r="Q720" s="8">
        <f t="shared" si="212"/>
        <v>0.759685870998</v>
      </c>
      <c r="R720" s="8">
        <f t="shared" si="213"/>
        <v>1.0993140867</v>
      </c>
      <c r="S720" s="8">
        <f t="shared" si="214"/>
        <v>1.05968729953</v>
      </c>
      <c r="T720" s="8">
        <f t="shared" si="215"/>
        <v>1.0407425482099999</v>
      </c>
      <c r="W720" s="7" t="s">
        <v>2023</v>
      </c>
      <c r="X720" s="7" t="s">
        <v>751</v>
      </c>
      <c r="Y720" s="8">
        <v>2.3593147223400002E-2</v>
      </c>
      <c r="Z720" s="8">
        <v>3.18521960238E-3</v>
      </c>
      <c r="AA720" s="8">
        <v>7.2535719871700002E-2</v>
      </c>
      <c r="AB720" s="8">
        <v>1.4654980567899999E-2</v>
      </c>
      <c r="AC720" s="8">
        <v>1.80830694419E-3</v>
      </c>
      <c r="AD720" s="8">
        <v>4.3224012020900003E-2</v>
      </c>
      <c r="AE720" s="8">
        <v>1.10020377356E-2</v>
      </c>
      <c r="AF720" s="8">
        <v>1.3122838567299999E-3</v>
      </c>
      <c r="AG720" s="8">
        <v>2.8428226618800002E-2</v>
      </c>
      <c r="AH720" s="8">
        <v>1.6728459970300001E-2</v>
      </c>
      <c r="AI720" s="8">
        <v>2.0979365091499998E-3</v>
      </c>
      <c r="AJ720" s="8">
        <v>5.52073387483E-2</v>
      </c>
      <c r="AK720" s="8">
        <v>0.81087053984500002</v>
      </c>
      <c r="AL720" s="8">
        <v>1.3345687838700001E-5</v>
      </c>
      <c r="AM720" s="8">
        <v>0.759685870998</v>
      </c>
      <c r="AN720" s="8">
        <v>1.0993140867</v>
      </c>
      <c r="AO720" s="8">
        <v>1.05968729953</v>
      </c>
      <c r="AP720" s="8">
        <v>1.0407425482099999</v>
      </c>
      <c r="AS720" s="7">
        <v>541511</v>
      </c>
      <c r="AT720" s="7" t="s">
        <v>751</v>
      </c>
      <c r="AU720" s="8">
        <v>6.7615367144516145E-2</v>
      </c>
      <c r="AV720" s="8">
        <v>1.5322597822916452E-2</v>
      </c>
      <c r="AW720" s="8">
        <v>0.19877734819686296</v>
      </c>
      <c r="AX720" s="8">
        <v>5.6894889493532254E-2</v>
      </c>
      <c r="AY720" s="8">
        <v>1.2414501796172896E-2</v>
      </c>
      <c r="AZ720" s="8">
        <v>0.14776331238239357</v>
      </c>
      <c r="BA720" s="8">
        <v>3.6507375509041956E-2</v>
      </c>
      <c r="BB720" s="8">
        <v>7.4948881068804835E-3</v>
      </c>
      <c r="BC720" s="8">
        <v>9.0003652131941947E-2</v>
      </c>
      <c r="BD720" s="8">
        <v>4.9527508434125803E-2</v>
      </c>
      <c r="BE720" s="8">
        <v>1.0792292446481779E-2</v>
      </c>
      <c r="BF720" s="8">
        <v>0.14617848085860155</v>
      </c>
      <c r="BG720" s="8">
        <v>0.81087053984499902</v>
      </c>
      <c r="BH720" s="8">
        <v>1.0183446243209355E-5</v>
      </c>
      <c r="BI720" s="8">
        <v>0.75968587099799889</v>
      </c>
      <c r="BJ720" s="8">
        <v>1.2817153131645167</v>
      </c>
      <c r="BK720" s="8">
        <v>1.217072703672097</v>
      </c>
      <c r="BL720" s="8">
        <v>1.1340059157477422</v>
      </c>
    </row>
    <row r="721" spans="1:64" x14ac:dyDescent="0.3">
      <c r="A721" s="7">
        <v>541512</v>
      </c>
      <c r="B721" s="7" t="s">
        <v>752</v>
      </c>
      <c r="C721" s="8">
        <f t="shared" si="198"/>
        <v>2.6811441240200001E-2</v>
      </c>
      <c r="D721" s="8">
        <f t="shared" si="199"/>
        <v>3.10043408505E-3</v>
      </c>
      <c r="E721" s="8">
        <f t="shared" si="200"/>
        <v>7.9204457257300007E-2</v>
      </c>
      <c r="F721" s="8">
        <f t="shared" si="201"/>
        <v>2.0948607962700001E-2</v>
      </c>
      <c r="G721" s="8">
        <f t="shared" si="202"/>
        <v>2.14480133795E-3</v>
      </c>
      <c r="H721" s="8">
        <f t="shared" si="203"/>
        <v>5.2180756036499999E-2</v>
      </c>
      <c r="I721" s="8">
        <f t="shared" si="204"/>
        <v>1.28168352037E-2</v>
      </c>
      <c r="J721" s="8">
        <f t="shared" si="205"/>
        <v>1.3128314531499999E-3</v>
      </c>
      <c r="K721" s="8">
        <f t="shared" si="206"/>
        <v>2.94403230858E-2</v>
      </c>
      <c r="L721" s="8">
        <f t="shared" si="207"/>
        <v>1.9443146727E-2</v>
      </c>
      <c r="M721" s="8">
        <f t="shared" si="208"/>
        <v>1.9764296817699999E-3</v>
      </c>
      <c r="N721" s="8">
        <f t="shared" si="209"/>
        <v>6.0512481034800003E-2</v>
      </c>
      <c r="O721" s="8">
        <f t="shared" si="210"/>
        <v>0.82822882555900001</v>
      </c>
      <c r="P721" s="8">
        <f t="shared" si="211"/>
        <v>1.1101623316399999E-5</v>
      </c>
      <c r="Q721" s="8">
        <f t="shared" si="212"/>
        <v>0.74576630535400001</v>
      </c>
      <c r="R721" s="8">
        <f t="shared" si="213"/>
        <v>1.10911633258</v>
      </c>
      <c r="S721" s="8">
        <f t="shared" si="214"/>
        <v>1.07527416534</v>
      </c>
      <c r="T721" s="8">
        <f t="shared" si="215"/>
        <v>1.0435699897399999</v>
      </c>
      <c r="W721" s="7" t="s">
        <v>2024</v>
      </c>
      <c r="X721" s="7" t="s">
        <v>752</v>
      </c>
      <c r="Y721" s="8">
        <v>2.6811441240200001E-2</v>
      </c>
      <c r="Z721" s="8">
        <v>3.10043408505E-3</v>
      </c>
      <c r="AA721" s="8">
        <v>7.9204457257300007E-2</v>
      </c>
      <c r="AB721" s="8">
        <v>2.0948607962700001E-2</v>
      </c>
      <c r="AC721" s="8">
        <v>2.14480133795E-3</v>
      </c>
      <c r="AD721" s="8">
        <v>5.2180756036499999E-2</v>
      </c>
      <c r="AE721" s="8">
        <v>1.28168352037E-2</v>
      </c>
      <c r="AF721" s="8">
        <v>1.3128314531499999E-3</v>
      </c>
      <c r="AG721" s="8">
        <v>2.94403230858E-2</v>
      </c>
      <c r="AH721" s="8">
        <v>1.9443146727E-2</v>
      </c>
      <c r="AI721" s="8">
        <v>1.9764296817699999E-3</v>
      </c>
      <c r="AJ721" s="8">
        <v>6.0512481034800003E-2</v>
      </c>
      <c r="AK721" s="8">
        <v>0.82822882555900001</v>
      </c>
      <c r="AL721" s="8">
        <v>1.1101623316399999E-5</v>
      </c>
      <c r="AM721" s="8">
        <v>0.74576630535400001</v>
      </c>
      <c r="AN721" s="8">
        <v>1.10911633258</v>
      </c>
      <c r="AO721" s="8">
        <v>1.07527416534</v>
      </c>
      <c r="AP721" s="8">
        <v>1.0435699897399999</v>
      </c>
      <c r="AS721" s="7">
        <v>541512</v>
      </c>
      <c r="AT721" s="7" t="s">
        <v>752</v>
      </c>
      <c r="AU721" s="8">
        <v>5.5966128173858071E-2</v>
      </c>
      <c r="AV721" s="8">
        <v>1.1664081696629195E-2</v>
      </c>
      <c r="AW721" s="8">
        <v>0.20803045210639032</v>
      </c>
      <c r="AX721" s="8">
        <v>4.5029574886512901E-2</v>
      </c>
      <c r="AY721" s="8">
        <v>8.8895377275816159E-3</v>
      </c>
      <c r="AZ721" s="8">
        <v>0.14379608723904513</v>
      </c>
      <c r="BA721" s="8">
        <v>2.9427035432408065E-2</v>
      </c>
      <c r="BB721" s="8">
        <v>5.6272757560341929E-3</v>
      </c>
      <c r="BC721" s="8">
        <v>9.356723913632907E-2</v>
      </c>
      <c r="BD721" s="8">
        <v>4.0871472780004851E-2</v>
      </c>
      <c r="BE721" s="8">
        <v>7.8852219771538695E-3</v>
      </c>
      <c r="BF721" s="8">
        <v>0.15076445275860159</v>
      </c>
      <c r="BG721" s="8">
        <v>0.82822882555900124</v>
      </c>
      <c r="BH721" s="8">
        <v>1.0437556376741772E-5</v>
      </c>
      <c r="BI721" s="8">
        <v>0.74576630535400068</v>
      </c>
      <c r="BJ721" s="8">
        <v>1.2756606619774193</v>
      </c>
      <c r="BK721" s="8">
        <v>1.1977151998532258</v>
      </c>
      <c r="BL721" s="8">
        <v>1.1286215503243548</v>
      </c>
    </row>
    <row r="722" spans="1:64" x14ac:dyDescent="0.3">
      <c r="A722" s="7">
        <v>541513</v>
      </c>
      <c r="B722" s="7" t="s">
        <v>753</v>
      </c>
      <c r="C722" s="8">
        <f t="shared" si="198"/>
        <v>0.13344117232513869</v>
      </c>
      <c r="D722" s="8">
        <f t="shared" si="199"/>
        <v>2.944409772096453E-2</v>
      </c>
      <c r="E722" s="8">
        <f t="shared" si="200"/>
        <v>0.16175943680662583</v>
      </c>
      <c r="F722" s="8">
        <f t="shared" si="201"/>
        <v>0.16162487284114352</v>
      </c>
      <c r="G722" s="8">
        <f t="shared" si="202"/>
        <v>3.4752914693701287E-2</v>
      </c>
      <c r="H722" s="8">
        <f t="shared" si="203"/>
        <v>0.15268557885208547</v>
      </c>
      <c r="I722" s="8">
        <f t="shared" si="204"/>
        <v>0.11961012030338067</v>
      </c>
      <c r="J722" s="8">
        <f t="shared" si="205"/>
        <v>2.4447102182252111E-2</v>
      </c>
      <c r="K722" s="8">
        <f t="shared" si="206"/>
        <v>0.11712252409267418</v>
      </c>
      <c r="L722" s="8">
        <f t="shared" si="207"/>
        <v>0.15179281212987097</v>
      </c>
      <c r="M722" s="8">
        <f t="shared" si="208"/>
        <v>3.0941939494883872E-2</v>
      </c>
      <c r="N722" s="8">
        <f t="shared" si="209"/>
        <v>0.1845637881635678</v>
      </c>
      <c r="O722" s="8">
        <f t="shared" si="210"/>
        <v>0.4492106106682584</v>
      </c>
      <c r="P722" s="8">
        <f t="shared" si="211"/>
        <v>6.5541674909230655E-6</v>
      </c>
      <c r="Q722" s="8">
        <f t="shared" si="212"/>
        <v>0.36281339432922594</v>
      </c>
      <c r="R722" s="8">
        <f t="shared" si="213"/>
        <v>1</v>
      </c>
      <c r="S722" s="8">
        <f t="shared" si="214"/>
        <v>1.1877730438067735</v>
      </c>
      <c r="T722" s="8">
        <f t="shared" si="215"/>
        <v>1.0998894239975803</v>
      </c>
      <c r="W722" s="7" t="s">
        <v>2025</v>
      </c>
      <c r="X722" s="7" t="s">
        <v>753</v>
      </c>
      <c r="Y722" s="8">
        <v>0</v>
      </c>
      <c r="Z722" s="8">
        <v>0</v>
      </c>
      <c r="AA722" s="8">
        <v>0</v>
      </c>
      <c r="AB722" s="8">
        <v>0</v>
      </c>
      <c r="AC722" s="8">
        <v>0</v>
      </c>
      <c r="AD722" s="8">
        <v>0</v>
      </c>
      <c r="AE722" s="8">
        <v>0</v>
      </c>
      <c r="AF722" s="8">
        <v>0</v>
      </c>
      <c r="AG722" s="8">
        <v>0</v>
      </c>
      <c r="AH722" s="8">
        <v>0</v>
      </c>
      <c r="AI722" s="8">
        <v>0</v>
      </c>
      <c r="AJ722" s="8">
        <v>0</v>
      </c>
      <c r="AK722" s="8">
        <v>0</v>
      </c>
      <c r="AL722" s="8">
        <v>0</v>
      </c>
      <c r="AM722" s="8">
        <v>0</v>
      </c>
      <c r="AN722" s="8">
        <v>1</v>
      </c>
      <c r="AO722" s="8">
        <v>0</v>
      </c>
      <c r="AP722" s="8">
        <v>0</v>
      </c>
      <c r="AS722" s="7">
        <v>541513</v>
      </c>
      <c r="AT722" s="7" t="s">
        <v>753</v>
      </c>
      <c r="AU722" s="8">
        <v>0.13344117232513869</v>
      </c>
      <c r="AV722" s="8">
        <v>2.944409772096453E-2</v>
      </c>
      <c r="AW722" s="8">
        <v>0.16175943680662583</v>
      </c>
      <c r="AX722" s="8">
        <v>0.16162487284114352</v>
      </c>
      <c r="AY722" s="8">
        <v>3.4752914693701287E-2</v>
      </c>
      <c r="AZ722" s="8">
        <v>0.15268557885208547</v>
      </c>
      <c r="BA722" s="8">
        <v>0.11961012030338067</v>
      </c>
      <c r="BB722" s="8">
        <v>2.4447102182252111E-2</v>
      </c>
      <c r="BC722" s="8">
        <v>0.11712252409267418</v>
      </c>
      <c r="BD722" s="8">
        <v>0.15179281212987097</v>
      </c>
      <c r="BE722" s="8">
        <v>3.0941939494883872E-2</v>
      </c>
      <c r="BF722" s="8">
        <v>0.1845637881635678</v>
      </c>
      <c r="BG722" s="8">
        <v>0.4492106106682584</v>
      </c>
      <c r="BH722" s="8">
        <v>6.5541674909230655E-6</v>
      </c>
      <c r="BI722" s="8">
        <v>0.36281339432922594</v>
      </c>
      <c r="BJ722" s="8">
        <v>1.3246447068527427</v>
      </c>
      <c r="BK722" s="8">
        <v>1.1877730438067735</v>
      </c>
      <c r="BL722" s="8">
        <v>1.0998894239975803</v>
      </c>
    </row>
    <row r="723" spans="1:64" x14ac:dyDescent="0.3">
      <c r="A723" s="7">
        <v>541519</v>
      </c>
      <c r="B723" s="7" t="s">
        <v>754</v>
      </c>
      <c r="C723" s="8">
        <f t="shared" si="198"/>
        <v>7.6750212522399996E-2</v>
      </c>
      <c r="D723" s="8">
        <f t="shared" si="199"/>
        <v>9.4690899882900002E-3</v>
      </c>
      <c r="E723" s="8">
        <f t="shared" si="200"/>
        <v>6.8900850985299994E-2</v>
      </c>
      <c r="F723" s="8">
        <f t="shared" si="201"/>
        <v>6.4309259436999999E-2</v>
      </c>
      <c r="G723" s="8">
        <f t="shared" si="202"/>
        <v>7.2943412986E-3</v>
      </c>
      <c r="H723" s="8">
        <f t="shared" si="203"/>
        <v>4.09394126205E-2</v>
      </c>
      <c r="I723" s="8">
        <f t="shared" si="204"/>
        <v>5.8240661651400003E-2</v>
      </c>
      <c r="J723" s="8">
        <f t="shared" si="205"/>
        <v>6.8718137096500003E-3</v>
      </c>
      <c r="K723" s="8">
        <f t="shared" si="206"/>
        <v>3.6599592687300002E-2</v>
      </c>
      <c r="L723" s="8">
        <f t="shared" si="207"/>
        <v>8.5713115444499999E-2</v>
      </c>
      <c r="M723" s="8">
        <f t="shared" si="208"/>
        <v>9.3611548893100006E-3</v>
      </c>
      <c r="N723" s="8">
        <f t="shared" si="209"/>
        <v>8.5394094290699996E-2</v>
      </c>
      <c r="O723" s="8">
        <f t="shared" si="210"/>
        <v>0.53940724254299999</v>
      </c>
      <c r="P723" s="8">
        <f t="shared" si="211"/>
        <v>9.7798594520400003E-6</v>
      </c>
      <c r="Q723" s="8">
        <f t="shared" si="212"/>
        <v>0.43239298057600001</v>
      </c>
      <c r="R723" s="8">
        <f t="shared" si="213"/>
        <v>1.1551201535</v>
      </c>
      <c r="S723" s="8">
        <f t="shared" si="214"/>
        <v>1.1125430133600001</v>
      </c>
      <c r="T723" s="8">
        <f t="shared" si="215"/>
        <v>1.1017120680500001</v>
      </c>
      <c r="W723" s="7" t="s">
        <v>2026</v>
      </c>
      <c r="X723" s="7" t="s">
        <v>754</v>
      </c>
      <c r="Y723" s="8">
        <v>7.6750212522399996E-2</v>
      </c>
      <c r="Z723" s="8">
        <v>9.4690899882900002E-3</v>
      </c>
      <c r="AA723" s="8">
        <v>6.8900850985299994E-2</v>
      </c>
      <c r="AB723" s="8">
        <v>6.4309259436999999E-2</v>
      </c>
      <c r="AC723" s="8">
        <v>7.2943412986E-3</v>
      </c>
      <c r="AD723" s="8">
        <v>4.09394126205E-2</v>
      </c>
      <c r="AE723" s="8">
        <v>5.8240661651400003E-2</v>
      </c>
      <c r="AF723" s="8">
        <v>6.8718137096500003E-3</v>
      </c>
      <c r="AG723" s="8">
        <v>3.6599592687300002E-2</v>
      </c>
      <c r="AH723" s="8">
        <v>8.5713115444499999E-2</v>
      </c>
      <c r="AI723" s="8">
        <v>9.3611548893100006E-3</v>
      </c>
      <c r="AJ723" s="8">
        <v>8.5394094290699996E-2</v>
      </c>
      <c r="AK723" s="8">
        <v>0.53940724254299999</v>
      </c>
      <c r="AL723" s="8">
        <v>9.7798594520400003E-6</v>
      </c>
      <c r="AM723" s="8">
        <v>0.43239298057600001</v>
      </c>
      <c r="AN723" s="8">
        <v>1.1551201535</v>
      </c>
      <c r="AO723" s="8">
        <v>1.1125430133600001</v>
      </c>
      <c r="AP723" s="8">
        <v>1.1017120680500001</v>
      </c>
      <c r="AS723" s="7">
        <v>541519</v>
      </c>
      <c r="AT723" s="7" t="s">
        <v>754</v>
      </c>
      <c r="AU723" s="8">
        <v>0.14667330593926609</v>
      </c>
      <c r="AV723" s="8">
        <v>3.1330208598939355E-2</v>
      </c>
      <c r="AW723" s="8">
        <v>0.17676836366410165</v>
      </c>
      <c r="AX723" s="8">
        <v>0.17473392733795806</v>
      </c>
      <c r="AY723" s="8">
        <v>3.6380565735739993E-2</v>
      </c>
      <c r="AZ723" s="8">
        <v>0.1676419100571564</v>
      </c>
      <c r="BA723" s="8">
        <v>0.13030163435517741</v>
      </c>
      <c r="BB723" s="8">
        <v>2.5891907275689522E-2</v>
      </c>
      <c r="BC723" s="8">
        <v>0.12729834535974194</v>
      </c>
      <c r="BD723" s="8">
        <v>0.16552069686951129</v>
      </c>
      <c r="BE723" s="8">
        <v>3.2651693865731454E-2</v>
      </c>
      <c r="BF723" s="8">
        <v>0.20049877511066941</v>
      </c>
      <c r="BG723" s="8">
        <v>0.52200700891258045</v>
      </c>
      <c r="BH723" s="8">
        <v>7.9191403666961275E-6</v>
      </c>
      <c r="BI723" s="8">
        <v>0.41844481991256444</v>
      </c>
      <c r="BJ723" s="8">
        <v>1.3547718782020968</v>
      </c>
      <c r="BK723" s="8">
        <v>1.3464983386145157</v>
      </c>
      <c r="BL723" s="8">
        <v>1.2512338224746771</v>
      </c>
    </row>
    <row r="724" spans="1:64" x14ac:dyDescent="0.3">
      <c r="A724" s="7">
        <v>541611</v>
      </c>
      <c r="B724" s="7" t="s">
        <v>755</v>
      </c>
      <c r="C724" s="8">
        <f t="shared" si="198"/>
        <v>8.7312527866099998E-2</v>
      </c>
      <c r="D724" s="8">
        <f t="shared" si="199"/>
        <v>1.06918303343E-2</v>
      </c>
      <c r="E724" s="8">
        <f t="shared" si="200"/>
        <v>6.0133945611800001E-2</v>
      </c>
      <c r="F724" s="8">
        <f t="shared" si="201"/>
        <v>6.0318241517999999E-2</v>
      </c>
      <c r="G724" s="8">
        <f t="shared" si="202"/>
        <v>6.5476325500499998E-3</v>
      </c>
      <c r="H724" s="8">
        <f t="shared" si="203"/>
        <v>3.2419002527400001E-2</v>
      </c>
      <c r="I724" s="8">
        <f t="shared" si="204"/>
        <v>5.19929012348E-2</v>
      </c>
      <c r="J724" s="8">
        <f t="shared" si="205"/>
        <v>5.9623516691499996E-3</v>
      </c>
      <c r="K724" s="8">
        <f t="shared" si="206"/>
        <v>2.71626151203E-2</v>
      </c>
      <c r="L724" s="8">
        <f t="shared" si="207"/>
        <v>8.4454769458100001E-2</v>
      </c>
      <c r="M724" s="8">
        <f t="shared" si="208"/>
        <v>9.2455662833699995E-3</v>
      </c>
      <c r="N724" s="8">
        <f t="shared" si="209"/>
        <v>6.3348268808399999E-2</v>
      </c>
      <c r="O724" s="8">
        <f t="shared" si="210"/>
        <v>0.61872921341499998</v>
      </c>
      <c r="P724" s="8">
        <f t="shared" si="211"/>
        <v>1.2424706297599999E-5</v>
      </c>
      <c r="Q724" s="8">
        <f t="shared" si="212"/>
        <v>0.56284283580899996</v>
      </c>
      <c r="R724" s="8">
        <f t="shared" si="213"/>
        <v>1.1581383038099999</v>
      </c>
      <c r="S724" s="8">
        <f t="shared" si="214"/>
        <v>1.0992848766000001</v>
      </c>
      <c r="T724" s="8">
        <f t="shared" si="215"/>
        <v>1.08511786802</v>
      </c>
      <c r="W724" s="7" t="s">
        <v>2027</v>
      </c>
      <c r="X724" s="7" t="s">
        <v>755</v>
      </c>
      <c r="Y724" s="8">
        <v>8.7312527866099998E-2</v>
      </c>
      <c r="Z724" s="8">
        <v>1.06918303343E-2</v>
      </c>
      <c r="AA724" s="8">
        <v>6.0133945611800001E-2</v>
      </c>
      <c r="AB724" s="8">
        <v>6.0318241517999999E-2</v>
      </c>
      <c r="AC724" s="8">
        <v>6.5476325500499998E-3</v>
      </c>
      <c r="AD724" s="8">
        <v>3.2419002527400001E-2</v>
      </c>
      <c r="AE724" s="8">
        <v>5.19929012348E-2</v>
      </c>
      <c r="AF724" s="8">
        <v>5.9623516691499996E-3</v>
      </c>
      <c r="AG724" s="8">
        <v>2.71626151203E-2</v>
      </c>
      <c r="AH724" s="8">
        <v>8.4454769458100001E-2</v>
      </c>
      <c r="AI724" s="8">
        <v>9.2455662833699995E-3</v>
      </c>
      <c r="AJ724" s="8">
        <v>6.3348268808399999E-2</v>
      </c>
      <c r="AK724" s="8">
        <v>0.61872921341499998</v>
      </c>
      <c r="AL724" s="8">
        <v>1.2424706297599999E-5</v>
      </c>
      <c r="AM724" s="8">
        <v>0.56284283580899996</v>
      </c>
      <c r="AN724" s="8">
        <v>1.1581383038099999</v>
      </c>
      <c r="AO724" s="8">
        <v>1.0992848766000001</v>
      </c>
      <c r="AP724" s="8">
        <v>1.08511786802</v>
      </c>
      <c r="AS724" s="7">
        <v>541611</v>
      </c>
      <c r="AT724" s="7" t="s">
        <v>755</v>
      </c>
      <c r="AU724" s="8">
        <v>0.14628297978259197</v>
      </c>
      <c r="AV724" s="8">
        <v>3.1709124878812896E-2</v>
      </c>
      <c r="AW724" s="8">
        <v>0.17277698504696617</v>
      </c>
      <c r="AX724" s="8">
        <v>0.12452027936199199</v>
      </c>
      <c r="AY724" s="8">
        <v>2.4613510772972098E-2</v>
      </c>
      <c r="AZ724" s="8">
        <v>0.11688260914070317</v>
      </c>
      <c r="BA724" s="8">
        <v>9.6543542292862924E-2</v>
      </c>
      <c r="BB724" s="8">
        <v>1.984993215908178E-2</v>
      </c>
      <c r="BC724" s="8">
        <v>9.977280416007743E-2</v>
      </c>
      <c r="BD724" s="8">
        <v>0.14110680429230163</v>
      </c>
      <c r="BE724" s="8">
        <v>2.8596704602297577E-2</v>
      </c>
      <c r="BF724" s="8">
        <v>0.17014578521951609</v>
      </c>
      <c r="BG724" s="8">
        <v>0.61872921341500065</v>
      </c>
      <c r="BH724" s="8">
        <v>1.0875936640833548E-5</v>
      </c>
      <c r="BI724" s="8">
        <v>0.5628428358090003</v>
      </c>
      <c r="BJ724" s="8">
        <v>1.3507690897088713</v>
      </c>
      <c r="BK724" s="8">
        <v>1.2660163992751614</v>
      </c>
      <c r="BL724" s="8">
        <v>1.216166278612258</v>
      </c>
    </row>
    <row r="725" spans="1:64" x14ac:dyDescent="0.3">
      <c r="A725" s="7">
        <v>541612</v>
      </c>
      <c r="B725" s="7" t="s">
        <v>756</v>
      </c>
      <c r="C725" s="8">
        <f t="shared" si="198"/>
        <v>8.7337310781199995E-2</v>
      </c>
      <c r="D725" s="8">
        <f t="shared" si="199"/>
        <v>1.07093327393E-2</v>
      </c>
      <c r="E725" s="8">
        <f t="shared" si="200"/>
        <v>6.1156654724899999E-2</v>
      </c>
      <c r="F725" s="8">
        <f t="shared" si="201"/>
        <v>0.113307804611</v>
      </c>
      <c r="G725" s="8">
        <f t="shared" si="202"/>
        <v>1.2308850950599999E-2</v>
      </c>
      <c r="H725" s="8">
        <f t="shared" si="203"/>
        <v>6.2332604695499998E-2</v>
      </c>
      <c r="I725" s="8">
        <f t="shared" si="204"/>
        <v>5.20134659507E-2</v>
      </c>
      <c r="J725" s="8">
        <f t="shared" si="205"/>
        <v>5.97567508727E-3</v>
      </c>
      <c r="K725" s="8">
        <f t="shared" si="206"/>
        <v>2.7788808778599999E-2</v>
      </c>
      <c r="L725" s="8">
        <f t="shared" si="207"/>
        <v>8.5131296161200007E-2</v>
      </c>
      <c r="M725" s="8">
        <f t="shared" si="208"/>
        <v>9.3295200022600003E-3</v>
      </c>
      <c r="N725" s="8">
        <f t="shared" si="209"/>
        <v>6.48134434776E-2</v>
      </c>
      <c r="O725" s="8">
        <f t="shared" si="210"/>
        <v>0.61404550284799997</v>
      </c>
      <c r="P725" s="8">
        <f t="shared" si="211"/>
        <v>6.6150200925E-6</v>
      </c>
      <c r="Q725" s="8">
        <f t="shared" si="212"/>
        <v>0.56244976261000001</v>
      </c>
      <c r="R725" s="8">
        <f t="shared" si="213"/>
        <v>1.15920329825</v>
      </c>
      <c r="S725" s="8">
        <f t="shared" si="214"/>
        <v>1.1879492602599999</v>
      </c>
      <c r="T725" s="8">
        <f t="shared" si="215"/>
        <v>1.08577794982</v>
      </c>
      <c r="W725" s="7" t="s">
        <v>2028</v>
      </c>
      <c r="X725" s="7" t="s">
        <v>756</v>
      </c>
      <c r="Y725" s="8">
        <v>8.7337310781199995E-2</v>
      </c>
      <c r="Z725" s="8">
        <v>1.07093327393E-2</v>
      </c>
      <c r="AA725" s="8">
        <v>6.1156654724899999E-2</v>
      </c>
      <c r="AB725" s="8">
        <v>0.113307804611</v>
      </c>
      <c r="AC725" s="8">
        <v>1.2308850950599999E-2</v>
      </c>
      <c r="AD725" s="8">
        <v>6.2332604695499998E-2</v>
      </c>
      <c r="AE725" s="8">
        <v>5.20134659507E-2</v>
      </c>
      <c r="AF725" s="8">
        <v>5.97567508727E-3</v>
      </c>
      <c r="AG725" s="8">
        <v>2.7788808778599999E-2</v>
      </c>
      <c r="AH725" s="8">
        <v>8.5131296161200007E-2</v>
      </c>
      <c r="AI725" s="8">
        <v>9.3295200022600003E-3</v>
      </c>
      <c r="AJ725" s="8">
        <v>6.48134434776E-2</v>
      </c>
      <c r="AK725" s="8">
        <v>0.61404550284799997</v>
      </c>
      <c r="AL725" s="8">
        <v>6.6150200925E-6</v>
      </c>
      <c r="AM725" s="8">
        <v>0.56244976261000001</v>
      </c>
      <c r="AN725" s="8">
        <v>1.15920329825</v>
      </c>
      <c r="AO725" s="8">
        <v>1.1879492602599999</v>
      </c>
      <c r="AP725" s="8">
        <v>1.08577794982</v>
      </c>
      <c r="AS725" s="7">
        <v>541612</v>
      </c>
      <c r="AT725" s="7" t="s">
        <v>756</v>
      </c>
      <c r="AU725" s="8">
        <v>0.14498972723539358</v>
      </c>
      <c r="AV725" s="8">
        <v>3.1564465638125809E-2</v>
      </c>
      <c r="AW725" s="8">
        <v>0.16998656892650801</v>
      </c>
      <c r="AX725" s="8">
        <v>0.11690238380159353</v>
      </c>
      <c r="AY725" s="8">
        <v>2.3301104176375317E-2</v>
      </c>
      <c r="AZ725" s="8">
        <v>0.11079028054608066</v>
      </c>
      <c r="BA725" s="8">
        <v>9.5847604911224182E-2</v>
      </c>
      <c r="BB725" s="8">
        <v>1.978154686908629E-2</v>
      </c>
      <c r="BC725" s="8">
        <v>9.8279245494988732E-2</v>
      </c>
      <c r="BD725" s="8">
        <v>0.14099902344004514</v>
      </c>
      <c r="BE725" s="8">
        <v>2.8692726555191929E-2</v>
      </c>
      <c r="BF725" s="8">
        <v>0.16869955828573546</v>
      </c>
      <c r="BG725" s="8">
        <v>0.60414154312464541</v>
      </c>
      <c r="BH725" s="8">
        <v>1.3400469521373389E-5</v>
      </c>
      <c r="BI725" s="8">
        <v>0.55337799224532325</v>
      </c>
      <c r="BJ725" s="8">
        <v>1.3465407617996776</v>
      </c>
      <c r="BK725" s="8">
        <v>1.2348647362662897</v>
      </c>
      <c r="BL725" s="8">
        <v>1.1977793650172581</v>
      </c>
    </row>
    <row r="726" spans="1:64" x14ac:dyDescent="0.3">
      <c r="A726" s="7">
        <v>541613</v>
      </c>
      <c r="B726" s="7" t="s">
        <v>757</v>
      </c>
      <c r="C726" s="8">
        <f t="shared" si="198"/>
        <v>8.7339689726700004E-2</v>
      </c>
      <c r="D726" s="8">
        <f t="shared" si="199"/>
        <v>1.0697215019999999E-2</v>
      </c>
      <c r="E726" s="8">
        <f t="shared" si="200"/>
        <v>6.0595932462700001E-2</v>
      </c>
      <c r="F726" s="8">
        <f t="shared" si="201"/>
        <v>6.81065875072E-2</v>
      </c>
      <c r="G726" s="8">
        <f t="shared" si="202"/>
        <v>7.3942592199100002E-3</v>
      </c>
      <c r="H726" s="8">
        <f t="shared" si="203"/>
        <v>3.7060839798100001E-2</v>
      </c>
      <c r="I726" s="8">
        <f t="shared" si="204"/>
        <v>5.1983988813600002E-2</v>
      </c>
      <c r="J726" s="8">
        <f t="shared" si="205"/>
        <v>5.9631173496100002E-3</v>
      </c>
      <c r="K726" s="8">
        <f t="shared" si="206"/>
        <v>2.7467530931299999E-2</v>
      </c>
      <c r="L726" s="8">
        <f t="shared" si="207"/>
        <v>8.4668093442700001E-2</v>
      </c>
      <c r="M726" s="8">
        <f t="shared" si="208"/>
        <v>9.2678681239800002E-3</v>
      </c>
      <c r="N726" s="8">
        <f t="shared" si="209"/>
        <v>6.3884327662599993E-2</v>
      </c>
      <c r="O726" s="8">
        <f t="shared" si="210"/>
        <v>0.61753700070799999</v>
      </c>
      <c r="P726" s="8">
        <f t="shared" si="211"/>
        <v>1.10067253412E-5</v>
      </c>
      <c r="Q726" s="8">
        <f t="shared" si="212"/>
        <v>0.563032873549</v>
      </c>
      <c r="R726" s="8">
        <f t="shared" si="213"/>
        <v>1.1586328372100001</v>
      </c>
      <c r="S726" s="8">
        <f t="shared" si="214"/>
        <v>1.1125616865300001</v>
      </c>
      <c r="T726" s="8">
        <f t="shared" si="215"/>
        <v>1.08541463709</v>
      </c>
      <c r="W726" s="7" t="s">
        <v>2029</v>
      </c>
      <c r="X726" s="7" t="s">
        <v>757</v>
      </c>
      <c r="Y726" s="8">
        <v>8.7339689726700004E-2</v>
      </c>
      <c r="Z726" s="8">
        <v>1.0697215019999999E-2</v>
      </c>
      <c r="AA726" s="8">
        <v>6.0595932462700001E-2</v>
      </c>
      <c r="AB726" s="8">
        <v>6.81065875072E-2</v>
      </c>
      <c r="AC726" s="8">
        <v>7.3942592199100002E-3</v>
      </c>
      <c r="AD726" s="8">
        <v>3.7060839798100001E-2</v>
      </c>
      <c r="AE726" s="8">
        <v>5.1983988813600002E-2</v>
      </c>
      <c r="AF726" s="8">
        <v>5.9631173496100002E-3</v>
      </c>
      <c r="AG726" s="8">
        <v>2.7467530931299999E-2</v>
      </c>
      <c r="AH726" s="8">
        <v>8.4668093442700001E-2</v>
      </c>
      <c r="AI726" s="8">
        <v>9.2678681239800002E-3</v>
      </c>
      <c r="AJ726" s="8">
        <v>6.3884327662599993E-2</v>
      </c>
      <c r="AK726" s="8">
        <v>0.61753700070799999</v>
      </c>
      <c r="AL726" s="8">
        <v>1.10067253412E-5</v>
      </c>
      <c r="AM726" s="8">
        <v>0.563032873549</v>
      </c>
      <c r="AN726" s="8">
        <v>1.1586328372100001</v>
      </c>
      <c r="AO726" s="8">
        <v>1.1125616865300001</v>
      </c>
      <c r="AP726" s="8">
        <v>1.08541463709</v>
      </c>
      <c r="AS726" s="7">
        <v>541613</v>
      </c>
      <c r="AT726" s="7" t="s">
        <v>757</v>
      </c>
      <c r="AU726" s="8">
        <v>0.14633256584101131</v>
      </c>
      <c r="AV726" s="8">
        <v>3.1719562639662899E-2</v>
      </c>
      <c r="AW726" s="8">
        <v>0.1720435139419968</v>
      </c>
      <c r="AX726" s="8">
        <v>9.8877811861841941E-2</v>
      </c>
      <c r="AY726" s="8">
        <v>1.9356286310313064E-2</v>
      </c>
      <c r="AZ726" s="8">
        <v>9.1956197560288708E-2</v>
      </c>
      <c r="BA726" s="8">
        <v>9.6544431739866141E-2</v>
      </c>
      <c r="BB726" s="8">
        <v>1.984913571245887E-2</v>
      </c>
      <c r="BC726" s="8">
        <v>9.9296445450677423E-2</v>
      </c>
      <c r="BD726" s="8">
        <v>0.14143585047361615</v>
      </c>
      <c r="BE726" s="8">
        <v>2.8661172913062249E-2</v>
      </c>
      <c r="BF726" s="8">
        <v>0.16975869468197574</v>
      </c>
      <c r="BG726" s="8">
        <v>0.61753700070800011</v>
      </c>
      <c r="BH726" s="8">
        <v>1.3873902422082742E-5</v>
      </c>
      <c r="BI726" s="8">
        <v>0.563032873548999</v>
      </c>
      <c r="BJ726" s="8">
        <v>1.3500956424229036</v>
      </c>
      <c r="BK726" s="8">
        <v>1.2101902957324191</v>
      </c>
      <c r="BL726" s="8">
        <v>1.2156900129029031</v>
      </c>
    </row>
    <row r="727" spans="1:64" x14ac:dyDescent="0.3">
      <c r="A727" s="7">
        <v>541614</v>
      </c>
      <c r="B727" s="7" t="s">
        <v>758</v>
      </c>
      <c r="C727" s="8">
        <f t="shared" si="198"/>
        <v>8.7348008509500003E-2</v>
      </c>
      <c r="D727" s="8">
        <f t="shared" si="199"/>
        <v>1.0703137294300001E-2</v>
      </c>
      <c r="E727" s="8">
        <f t="shared" si="200"/>
        <v>5.7715011836000002E-2</v>
      </c>
      <c r="F727" s="8">
        <f t="shared" si="201"/>
        <v>1.6559304485299998E-2</v>
      </c>
      <c r="G727" s="8">
        <f t="shared" si="202"/>
        <v>1.79876164984E-3</v>
      </c>
      <c r="H727" s="8">
        <f t="shared" si="203"/>
        <v>8.3545908018100006E-3</v>
      </c>
      <c r="I727" s="8">
        <f t="shared" si="204"/>
        <v>5.2112603925099997E-2</v>
      </c>
      <c r="J727" s="8">
        <f t="shared" si="205"/>
        <v>5.9817420237500002E-3</v>
      </c>
      <c r="K727" s="8">
        <f t="shared" si="206"/>
        <v>2.56451880685E-2</v>
      </c>
      <c r="L727" s="8">
        <f t="shared" si="207"/>
        <v>8.5038162973500003E-2</v>
      </c>
      <c r="M727" s="8">
        <f t="shared" si="208"/>
        <v>9.3132126566299999E-3</v>
      </c>
      <c r="N727" s="8">
        <f t="shared" si="209"/>
        <v>6.15210214189E-2</v>
      </c>
      <c r="O727" s="8">
        <f t="shared" si="210"/>
        <v>0.61483297481999999</v>
      </c>
      <c r="P727" s="8">
        <f t="shared" si="211"/>
        <v>4.5272312892299997E-5</v>
      </c>
      <c r="Q727" s="8">
        <f t="shared" si="212"/>
        <v>0.56165094771599999</v>
      </c>
      <c r="R727" s="8">
        <f t="shared" si="213"/>
        <v>1.15576615764</v>
      </c>
      <c r="S727" s="8">
        <f t="shared" si="214"/>
        <v>1.02671265694</v>
      </c>
      <c r="T727" s="8">
        <f t="shared" si="215"/>
        <v>1.08373953402</v>
      </c>
      <c r="W727" s="7" t="s">
        <v>2030</v>
      </c>
      <c r="X727" s="7" t="s">
        <v>758</v>
      </c>
      <c r="Y727" s="8">
        <v>8.7348008509500003E-2</v>
      </c>
      <c r="Z727" s="8">
        <v>1.0703137294300001E-2</v>
      </c>
      <c r="AA727" s="8">
        <v>5.7715011836000002E-2</v>
      </c>
      <c r="AB727" s="8">
        <v>1.6559304485299998E-2</v>
      </c>
      <c r="AC727" s="8">
        <v>1.79876164984E-3</v>
      </c>
      <c r="AD727" s="8">
        <v>8.3545908018100006E-3</v>
      </c>
      <c r="AE727" s="8">
        <v>5.2112603925099997E-2</v>
      </c>
      <c r="AF727" s="8">
        <v>5.9817420237500002E-3</v>
      </c>
      <c r="AG727" s="8">
        <v>2.56451880685E-2</v>
      </c>
      <c r="AH727" s="8">
        <v>8.5038162973500003E-2</v>
      </c>
      <c r="AI727" s="8">
        <v>9.3132126566299999E-3</v>
      </c>
      <c r="AJ727" s="8">
        <v>6.15210214189E-2</v>
      </c>
      <c r="AK727" s="8">
        <v>0.61483297481999999</v>
      </c>
      <c r="AL727" s="8">
        <v>4.5272312892299997E-5</v>
      </c>
      <c r="AM727" s="8">
        <v>0.56165094771599999</v>
      </c>
      <c r="AN727" s="8">
        <v>1.15576615764</v>
      </c>
      <c r="AO727" s="8">
        <v>1.02671265694</v>
      </c>
      <c r="AP727" s="8">
        <v>1.08373953402</v>
      </c>
      <c r="AS727" s="7">
        <v>541614</v>
      </c>
      <c r="AT727" s="7" t="s">
        <v>758</v>
      </c>
      <c r="AU727" s="8">
        <v>0.14495825230210324</v>
      </c>
      <c r="AV727" s="8">
        <v>3.1551090499317744E-2</v>
      </c>
      <c r="AW727" s="8">
        <v>0.16995307324585643</v>
      </c>
      <c r="AX727" s="8">
        <v>9.5890950004004882E-2</v>
      </c>
      <c r="AY727" s="8">
        <v>1.9159090508926294E-2</v>
      </c>
      <c r="AZ727" s="8">
        <v>9.1589115172456478E-2</v>
      </c>
      <c r="BA727" s="8">
        <v>9.597135605136288E-2</v>
      </c>
      <c r="BB727" s="8">
        <v>1.9801761537682098E-2</v>
      </c>
      <c r="BC727" s="8">
        <v>9.8290359647801639E-2</v>
      </c>
      <c r="BD727" s="8">
        <v>0.14079453525828073</v>
      </c>
      <c r="BE727" s="8">
        <v>2.8644252246125962E-2</v>
      </c>
      <c r="BF727" s="8">
        <v>0.16849115064691775</v>
      </c>
      <c r="BG727" s="8">
        <v>0.60491631393580636</v>
      </c>
      <c r="BH727" s="8">
        <v>2.5228009645695961E-5</v>
      </c>
      <c r="BI727" s="8">
        <v>0.55259206146251594</v>
      </c>
      <c r="BJ727" s="8">
        <v>1.3464624160472578</v>
      </c>
      <c r="BK727" s="8">
        <v>1.1905101234270965</v>
      </c>
      <c r="BL727" s="8">
        <v>1.1979344449788711</v>
      </c>
    </row>
    <row r="728" spans="1:64" x14ac:dyDescent="0.3">
      <c r="A728" s="7">
        <v>541618</v>
      </c>
      <c r="B728" s="7" t="s">
        <v>759</v>
      </c>
      <c r="C728" s="8">
        <f t="shared" si="198"/>
        <v>8.7299253463400006E-2</v>
      </c>
      <c r="D728" s="8">
        <f t="shared" si="199"/>
        <v>1.07024047316E-2</v>
      </c>
      <c r="E728" s="8">
        <f t="shared" si="200"/>
        <v>5.8843480316900003E-2</v>
      </c>
      <c r="F728" s="8">
        <f t="shared" si="201"/>
        <v>3.8000470434399997E-2</v>
      </c>
      <c r="G728" s="8">
        <f t="shared" si="202"/>
        <v>4.1285723376899997E-3</v>
      </c>
      <c r="H728" s="8">
        <f t="shared" si="203"/>
        <v>1.9667942566100001E-2</v>
      </c>
      <c r="I728" s="8">
        <f t="shared" si="204"/>
        <v>5.2125744239800001E-2</v>
      </c>
      <c r="J728" s="8">
        <f t="shared" si="205"/>
        <v>5.9853282171900002E-3</v>
      </c>
      <c r="K728" s="8">
        <f t="shared" si="206"/>
        <v>2.6288111221399998E-2</v>
      </c>
      <c r="L728" s="8">
        <f t="shared" si="207"/>
        <v>8.4948819243000004E-2</v>
      </c>
      <c r="M728" s="8">
        <f t="shared" si="208"/>
        <v>9.3083588524899997E-3</v>
      </c>
      <c r="N728" s="8">
        <f t="shared" si="209"/>
        <v>6.2616537546600001E-2</v>
      </c>
      <c r="O728" s="8">
        <f t="shared" si="210"/>
        <v>0.61505183308300004</v>
      </c>
      <c r="P728" s="8">
        <f t="shared" si="211"/>
        <v>1.9720680868899998E-5</v>
      </c>
      <c r="Q728" s="8">
        <f t="shared" si="212"/>
        <v>0.56124421654099999</v>
      </c>
      <c r="R728" s="8">
        <f t="shared" si="213"/>
        <v>1.15684513851</v>
      </c>
      <c r="S728" s="8">
        <f t="shared" si="214"/>
        <v>1.06179698534</v>
      </c>
      <c r="T728" s="8">
        <f t="shared" si="215"/>
        <v>1.08439918368</v>
      </c>
      <c r="W728" s="7" t="s">
        <v>2031</v>
      </c>
      <c r="X728" s="7" t="s">
        <v>759</v>
      </c>
      <c r="Y728" s="8">
        <v>8.7299253463400006E-2</v>
      </c>
      <c r="Z728" s="8">
        <v>1.07024047316E-2</v>
      </c>
      <c r="AA728" s="8">
        <v>5.8843480316900003E-2</v>
      </c>
      <c r="AB728" s="8">
        <v>3.8000470434399997E-2</v>
      </c>
      <c r="AC728" s="8">
        <v>4.1285723376899997E-3</v>
      </c>
      <c r="AD728" s="8">
        <v>1.9667942566100001E-2</v>
      </c>
      <c r="AE728" s="8">
        <v>5.2125744239800001E-2</v>
      </c>
      <c r="AF728" s="8">
        <v>5.9853282171900002E-3</v>
      </c>
      <c r="AG728" s="8">
        <v>2.6288111221399998E-2</v>
      </c>
      <c r="AH728" s="8">
        <v>8.4948819243000004E-2</v>
      </c>
      <c r="AI728" s="8">
        <v>9.3083588524899997E-3</v>
      </c>
      <c r="AJ728" s="8">
        <v>6.2616537546600001E-2</v>
      </c>
      <c r="AK728" s="8">
        <v>0.61505183308300004</v>
      </c>
      <c r="AL728" s="8">
        <v>1.9720680868899998E-5</v>
      </c>
      <c r="AM728" s="8">
        <v>0.56124421654099999</v>
      </c>
      <c r="AN728" s="8">
        <v>1.15684513851</v>
      </c>
      <c r="AO728" s="8">
        <v>1.06179698534</v>
      </c>
      <c r="AP728" s="8">
        <v>1.08439918368</v>
      </c>
      <c r="AS728" s="7">
        <v>541618</v>
      </c>
      <c r="AT728" s="7" t="s">
        <v>759</v>
      </c>
      <c r="AU728" s="8">
        <v>0.14636877719945157</v>
      </c>
      <c r="AV728" s="8">
        <v>3.1737690098880639E-2</v>
      </c>
      <c r="AW728" s="8">
        <v>0.17152827622097905</v>
      </c>
      <c r="AX728" s="8">
        <v>0.11703957654186452</v>
      </c>
      <c r="AY728" s="8">
        <v>2.2901815366605006E-2</v>
      </c>
      <c r="AZ728" s="8">
        <v>0.1074987485369984</v>
      </c>
      <c r="BA728" s="8">
        <v>9.6872354938685443E-2</v>
      </c>
      <c r="BB728" s="8">
        <v>1.9922530827377573E-2</v>
      </c>
      <c r="BC728" s="8">
        <v>9.9046942143419331E-2</v>
      </c>
      <c r="BD728" s="8">
        <v>0.14202434646859036</v>
      </c>
      <c r="BE728" s="8">
        <v>2.8792229127267421E-2</v>
      </c>
      <c r="BF728" s="8">
        <v>0.17006792242580965</v>
      </c>
      <c r="BG728" s="8">
        <v>0.61505183308300049</v>
      </c>
      <c r="BH728" s="8">
        <v>1.3925487576698384E-5</v>
      </c>
      <c r="BI728" s="8">
        <v>0.56124421654099943</v>
      </c>
      <c r="BJ728" s="8">
        <v>1.3496347435199996</v>
      </c>
      <c r="BK728" s="8">
        <v>1.247440140445323</v>
      </c>
      <c r="BL728" s="8">
        <v>1.2158418279100001</v>
      </c>
    </row>
    <row r="729" spans="1:64" x14ac:dyDescent="0.3">
      <c r="A729" s="7">
        <v>541620</v>
      </c>
      <c r="B729" s="7" t="s">
        <v>760</v>
      </c>
      <c r="C729" s="8">
        <f t="shared" si="198"/>
        <v>5.8128544034899997E-2</v>
      </c>
      <c r="D729" s="8">
        <f t="shared" si="199"/>
        <v>9.0079230292400003E-3</v>
      </c>
      <c r="E729" s="8">
        <f t="shared" si="200"/>
        <v>6.0941589262600002E-2</v>
      </c>
      <c r="F729" s="8">
        <f t="shared" si="201"/>
        <v>4.5730878803899998E-2</v>
      </c>
      <c r="G729" s="8">
        <f t="shared" si="202"/>
        <v>5.0728295306200002E-3</v>
      </c>
      <c r="H729" s="8">
        <f t="shared" si="203"/>
        <v>3.4489232702899997E-2</v>
      </c>
      <c r="I729" s="8">
        <f t="shared" si="204"/>
        <v>3.40332087915E-2</v>
      </c>
      <c r="J729" s="8">
        <f t="shared" si="205"/>
        <v>4.4157190047000002E-3</v>
      </c>
      <c r="K729" s="8">
        <f t="shared" si="206"/>
        <v>2.6097331837800001E-2</v>
      </c>
      <c r="L729" s="8">
        <f t="shared" si="207"/>
        <v>4.89189180017E-2</v>
      </c>
      <c r="M729" s="8">
        <f t="shared" si="208"/>
        <v>6.7845667990799998E-3</v>
      </c>
      <c r="N729" s="8">
        <f t="shared" si="209"/>
        <v>5.8051839811199997E-2</v>
      </c>
      <c r="O729" s="8">
        <f t="shared" si="210"/>
        <v>0.674602502494</v>
      </c>
      <c r="P729" s="8">
        <f t="shared" si="211"/>
        <v>1.24027016268E-5</v>
      </c>
      <c r="Q729" s="8">
        <f t="shared" si="212"/>
        <v>0.62013615364100005</v>
      </c>
      <c r="R729" s="8">
        <f t="shared" si="213"/>
        <v>1.1280780563299999</v>
      </c>
      <c r="S729" s="8">
        <f t="shared" si="214"/>
        <v>1.0852929410400001</v>
      </c>
      <c r="T729" s="8">
        <f t="shared" si="215"/>
        <v>1.0645462596299999</v>
      </c>
      <c r="W729" s="7" t="s">
        <v>2032</v>
      </c>
      <c r="X729" s="7" t="s">
        <v>760</v>
      </c>
      <c r="Y729" s="8">
        <v>5.8128544034899997E-2</v>
      </c>
      <c r="Z729" s="8">
        <v>9.0079230292400003E-3</v>
      </c>
      <c r="AA729" s="8">
        <v>6.0941589262600002E-2</v>
      </c>
      <c r="AB729" s="8">
        <v>4.5730878803899998E-2</v>
      </c>
      <c r="AC729" s="8">
        <v>5.0728295306200002E-3</v>
      </c>
      <c r="AD729" s="8">
        <v>3.4489232702899997E-2</v>
      </c>
      <c r="AE729" s="8">
        <v>3.40332087915E-2</v>
      </c>
      <c r="AF729" s="8">
        <v>4.4157190047000002E-3</v>
      </c>
      <c r="AG729" s="8">
        <v>2.6097331837800001E-2</v>
      </c>
      <c r="AH729" s="8">
        <v>4.89189180017E-2</v>
      </c>
      <c r="AI729" s="8">
        <v>6.7845667990799998E-3</v>
      </c>
      <c r="AJ729" s="8">
        <v>5.8051839811199997E-2</v>
      </c>
      <c r="AK729" s="8">
        <v>0.674602502494</v>
      </c>
      <c r="AL729" s="8">
        <v>1.24027016268E-5</v>
      </c>
      <c r="AM729" s="8">
        <v>0.62013615364100005</v>
      </c>
      <c r="AN729" s="8">
        <v>1.1280780563299999</v>
      </c>
      <c r="AO729" s="8">
        <v>1.0852929410400001</v>
      </c>
      <c r="AP729" s="8">
        <v>1.0645462596299999</v>
      </c>
      <c r="AS729" s="7">
        <v>541620</v>
      </c>
      <c r="AT729" s="7" t="s">
        <v>760</v>
      </c>
      <c r="AU729" s="8">
        <v>0.11942356178897579</v>
      </c>
      <c r="AV729" s="8">
        <v>2.775008513876968E-2</v>
      </c>
      <c r="AW729" s="8">
        <v>0.17555894509389841</v>
      </c>
      <c r="AX729" s="8">
        <v>8.0370496277061262E-2</v>
      </c>
      <c r="AY729" s="8">
        <v>1.5927660647850485E-2</v>
      </c>
      <c r="AZ729" s="8">
        <v>9.3088433226601611E-2</v>
      </c>
      <c r="BA729" s="8">
        <v>7.8155946262914527E-2</v>
      </c>
      <c r="BB729" s="8">
        <v>1.5827326633940805E-2</v>
      </c>
      <c r="BC729" s="8">
        <v>9.3688461105658039E-2</v>
      </c>
      <c r="BD729" s="8">
        <v>0.10355893476042255</v>
      </c>
      <c r="BE729" s="8">
        <v>2.2687649234185002E-2</v>
      </c>
      <c r="BF729" s="8">
        <v>0.15758498307623711</v>
      </c>
      <c r="BG729" s="8">
        <v>0.66372181696990273</v>
      </c>
      <c r="BH729" s="8">
        <v>1.7146311448590484E-5</v>
      </c>
      <c r="BI729" s="8">
        <v>0.61013395761453193</v>
      </c>
      <c r="BJ729" s="8">
        <v>1.3227325920222579</v>
      </c>
      <c r="BK729" s="8">
        <v>1.1732575578937092</v>
      </c>
      <c r="BL729" s="8">
        <v>1.171542701744839</v>
      </c>
    </row>
    <row r="730" spans="1:64" x14ac:dyDescent="0.3">
      <c r="A730" s="7">
        <v>541690</v>
      </c>
      <c r="B730" s="7" t="s">
        <v>761</v>
      </c>
      <c r="C730" s="8">
        <f t="shared" si="198"/>
        <v>5.8194211314400002E-2</v>
      </c>
      <c r="D730" s="8">
        <f t="shared" si="199"/>
        <v>9.0086980331900001E-3</v>
      </c>
      <c r="E730" s="8">
        <f t="shared" si="200"/>
        <v>6.1059944678499997E-2</v>
      </c>
      <c r="F730" s="8">
        <f t="shared" si="201"/>
        <v>4.8929153096200002E-2</v>
      </c>
      <c r="G730" s="8">
        <f t="shared" si="202"/>
        <v>5.4181507958999996E-3</v>
      </c>
      <c r="H730" s="8">
        <f t="shared" si="203"/>
        <v>3.6891487984799999E-2</v>
      </c>
      <c r="I730" s="8">
        <f t="shared" si="204"/>
        <v>3.4092937844100002E-2</v>
      </c>
      <c r="J730" s="8">
        <f t="shared" si="205"/>
        <v>4.41722904301E-3</v>
      </c>
      <c r="K730" s="8">
        <f t="shared" si="206"/>
        <v>2.61669504052E-2</v>
      </c>
      <c r="L730" s="8">
        <f t="shared" si="207"/>
        <v>4.86496309641E-2</v>
      </c>
      <c r="M730" s="8">
        <f t="shared" si="208"/>
        <v>6.7422342841199998E-3</v>
      </c>
      <c r="N730" s="8">
        <f t="shared" si="209"/>
        <v>5.7781808518000001E-2</v>
      </c>
      <c r="O730" s="8">
        <f t="shared" si="210"/>
        <v>0.678914040522</v>
      </c>
      <c r="P730" s="8">
        <f t="shared" si="211"/>
        <v>1.1621221094300001E-5</v>
      </c>
      <c r="Q730" s="8">
        <f t="shared" si="212"/>
        <v>0.62003245037700006</v>
      </c>
      <c r="R730" s="8">
        <f t="shared" si="213"/>
        <v>1.1282628540299999</v>
      </c>
      <c r="S730" s="8">
        <f t="shared" si="214"/>
        <v>1.0912387918799999</v>
      </c>
      <c r="T730" s="8">
        <f t="shared" si="215"/>
        <v>1.06467711729</v>
      </c>
      <c r="W730" s="7" t="s">
        <v>2033</v>
      </c>
      <c r="X730" s="7" t="s">
        <v>761</v>
      </c>
      <c r="Y730" s="8">
        <v>5.8194211314400002E-2</v>
      </c>
      <c r="Z730" s="8">
        <v>9.0086980331900001E-3</v>
      </c>
      <c r="AA730" s="8">
        <v>6.1059944678499997E-2</v>
      </c>
      <c r="AB730" s="8">
        <v>4.8929153096200002E-2</v>
      </c>
      <c r="AC730" s="8">
        <v>5.4181507958999996E-3</v>
      </c>
      <c r="AD730" s="8">
        <v>3.6891487984799999E-2</v>
      </c>
      <c r="AE730" s="8">
        <v>3.4092937844100002E-2</v>
      </c>
      <c r="AF730" s="8">
        <v>4.41722904301E-3</v>
      </c>
      <c r="AG730" s="8">
        <v>2.61669504052E-2</v>
      </c>
      <c r="AH730" s="8">
        <v>4.86496309641E-2</v>
      </c>
      <c r="AI730" s="8">
        <v>6.7422342841199998E-3</v>
      </c>
      <c r="AJ730" s="8">
        <v>5.7781808518000001E-2</v>
      </c>
      <c r="AK730" s="8">
        <v>0.678914040522</v>
      </c>
      <c r="AL730" s="8">
        <v>1.1621221094300001E-5</v>
      </c>
      <c r="AM730" s="8">
        <v>0.62003245037700006</v>
      </c>
      <c r="AN730" s="8">
        <v>1.1282628540299999</v>
      </c>
      <c r="AO730" s="8">
        <v>1.0912387918799999</v>
      </c>
      <c r="AP730" s="8">
        <v>1.06467711729</v>
      </c>
      <c r="AS730" s="7">
        <v>541690</v>
      </c>
      <c r="AT730" s="7" t="s">
        <v>761</v>
      </c>
      <c r="AU730" s="8">
        <v>0.12034984357763225</v>
      </c>
      <c r="AV730" s="8">
        <v>2.7857235028240161E-2</v>
      </c>
      <c r="AW730" s="8">
        <v>0.17839864717422418</v>
      </c>
      <c r="AX730" s="8">
        <v>9.9612201297483868E-2</v>
      </c>
      <c r="AY730" s="8">
        <v>1.9000463790897582E-2</v>
      </c>
      <c r="AZ730" s="8">
        <v>0.11103467577891939</v>
      </c>
      <c r="BA730" s="8">
        <v>7.8758742052074213E-2</v>
      </c>
      <c r="BB730" s="8">
        <v>1.588547099537016E-2</v>
      </c>
      <c r="BC730" s="8">
        <v>9.5163817354469354E-2</v>
      </c>
      <c r="BD730" s="8">
        <v>0.10365078822378708</v>
      </c>
      <c r="BE730" s="8">
        <v>2.2624965363470483E-2</v>
      </c>
      <c r="BF730" s="8">
        <v>0.15907691609436606</v>
      </c>
      <c r="BG730" s="8">
        <v>0.67891404052200022</v>
      </c>
      <c r="BH730" s="8">
        <v>1.1873903410044838E-5</v>
      </c>
      <c r="BI730" s="8">
        <v>0.6200324503770005</v>
      </c>
      <c r="BJ730" s="8">
        <v>1.3266057257804837</v>
      </c>
      <c r="BK730" s="8">
        <v>1.229647340867581</v>
      </c>
      <c r="BL730" s="8">
        <v>1.189808030401613</v>
      </c>
    </row>
    <row r="731" spans="1:64" x14ac:dyDescent="0.3">
      <c r="A731" s="7">
        <v>541713</v>
      </c>
      <c r="B731" s="7" t="s">
        <v>762</v>
      </c>
      <c r="C731" s="8">
        <f t="shared" si="198"/>
        <v>9.8223008432274189E-2</v>
      </c>
      <c r="D731" s="8">
        <f t="shared" si="199"/>
        <v>2.6778750197780646E-2</v>
      </c>
      <c r="E731" s="8">
        <f t="shared" si="200"/>
        <v>0.10820606755117902</v>
      </c>
      <c r="F731" s="8">
        <f t="shared" si="201"/>
        <v>0.11809208111523824</v>
      </c>
      <c r="G731" s="8">
        <f t="shared" si="202"/>
        <v>3.0963830056748545E-2</v>
      </c>
      <c r="H731" s="8">
        <f t="shared" si="203"/>
        <v>9.9023769505688516E-2</v>
      </c>
      <c r="I731" s="8">
        <f t="shared" si="204"/>
        <v>9.0639831366816109E-2</v>
      </c>
      <c r="J731" s="8">
        <f t="shared" si="205"/>
        <v>2.3120722159187097E-2</v>
      </c>
      <c r="K731" s="8">
        <f t="shared" si="206"/>
        <v>8.1722085229703229E-2</v>
      </c>
      <c r="L731" s="8">
        <f t="shared" si="207"/>
        <v>0.11259504321172581</v>
      </c>
      <c r="M731" s="8">
        <f t="shared" si="208"/>
        <v>3.0630495686879033E-2</v>
      </c>
      <c r="N731" s="8">
        <f t="shared" si="209"/>
        <v>0.1368484452264194</v>
      </c>
      <c r="O731" s="8">
        <f t="shared" si="210"/>
        <v>0.25286443967741917</v>
      </c>
      <c r="P731" s="8">
        <f t="shared" si="211"/>
        <v>7.8252811816606447E-6</v>
      </c>
      <c r="Q731" s="8">
        <f t="shared" si="212"/>
        <v>0.21345241440980642</v>
      </c>
      <c r="R731" s="8">
        <f t="shared" si="213"/>
        <v>1</v>
      </c>
      <c r="S731" s="8">
        <f t="shared" si="214"/>
        <v>0.7642087129361288</v>
      </c>
      <c r="T731" s="8">
        <f t="shared" si="215"/>
        <v>0.71161167101387091</v>
      </c>
      <c r="W731" s="7" t="s">
        <v>2034</v>
      </c>
      <c r="X731" s="7" t="s">
        <v>762</v>
      </c>
      <c r="Y731" s="8">
        <v>0</v>
      </c>
      <c r="Z731" s="8">
        <v>0</v>
      </c>
      <c r="AA731" s="8">
        <v>0</v>
      </c>
      <c r="AB731" s="8">
        <v>0</v>
      </c>
      <c r="AC731" s="8">
        <v>0</v>
      </c>
      <c r="AD731" s="8">
        <v>0</v>
      </c>
      <c r="AE731" s="8">
        <v>0</v>
      </c>
      <c r="AF731" s="8">
        <v>0</v>
      </c>
      <c r="AG731" s="8">
        <v>0</v>
      </c>
      <c r="AH731" s="8">
        <v>0</v>
      </c>
      <c r="AI731" s="8">
        <v>0</v>
      </c>
      <c r="AJ731" s="8">
        <v>0</v>
      </c>
      <c r="AK731" s="8">
        <v>0</v>
      </c>
      <c r="AL731" s="8">
        <v>0</v>
      </c>
      <c r="AM731" s="8">
        <v>0</v>
      </c>
      <c r="AN731" s="8">
        <v>1</v>
      </c>
      <c r="AO731" s="8">
        <v>0</v>
      </c>
      <c r="AP731" s="8">
        <v>0</v>
      </c>
      <c r="AS731" s="7">
        <v>541713</v>
      </c>
      <c r="AT731" s="7" t="s">
        <v>762</v>
      </c>
      <c r="AU731" s="8">
        <v>9.8223008432274189E-2</v>
      </c>
      <c r="AV731" s="8">
        <v>2.6778750197780646E-2</v>
      </c>
      <c r="AW731" s="8">
        <v>0.10820606755117902</v>
      </c>
      <c r="AX731" s="8">
        <v>0.11809208111523824</v>
      </c>
      <c r="AY731" s="8">
        <v>3.0963830056748545E-2</v>
      </c>
      <c r="AZ731" s="8">
        <v>9.9023769505688516E-2</v>
      </c>
      <c r="BA731" s="8">
        <v>9.0639831366816109E-2</v>
      </c>
      <c r="BB731" s="8">
        <v>2.3120722159187097E-2</v>
      </c>
      <c r="BC731" s="8">
        <v>8.1722085229703229E-2</v>
      </c>
      <c r="BD731" s="8">
        <v>0.11259504321172581</v>
      </c>
      <c r="BE731" s="8">
        <v>3.0630495686879033E-2</v>
      </c>
      <c r="BF731" s="8">
        <v>0.1368484452264194</v>
      </c>
      <c r="BG731" s="8">
        <v>0.25286443967741917</v>
      </c>
      <c r="BH731" s="8">
        <v>7.8252811816606447E-6</v>
      </c>
      <c r="BI731" s="8">
        <v>0.21345241440980642</v>
      </c>
      <c r="BJ731" s="8">
        <v>1.2332078261814512</v>
      </c>
      <c r="BK731" s="8">
        <v>0.7642087129361288</v>
      </c>
      <c r="BL731" s="8">
        <v>0.71161167101387091</v>
      </c>
    </row>
    <row r="732" spans="1:64" x14ac:dyDescent="0.3">
      <c r="A732" s="7">
        <v>541714</v>
      </c>
      <c r="B732" s="7" t="s">
        <v>763</v>
      </c>
      <c r="C732" s="8">
        <f t="shared" si="198"/>
        <v>8.6344015797000004E-2</v>
      </c>
      <c r="D732" s="8">
        <f t="shared" si="199"/>
        <v>1.17314437159E-2</v>
      </c>
      <c r="E732" s="8">
        <f t="shared" si="200"/>
        <v>7.0987421653899999E-2</v>
      </c>
      <c r="F732" s="8">
        <f t="shared" si="201"/>
        <v>8.1377449587300005E-2</v>
      </c>
      <c r="G732" s="8">
        <f t="shared" si="202"/>
        <v>1.0489705483500001E-2</v>
      </c>
      <c r="H732" s="8">
        <f t="shared" si="203"/>
        <v>5.1337713784899999E-2</v>
      </c>
      <c r="I732" s="8">
        <f t="shared" si="204"/>
        <v>7.0197936491700003E-2</v>
      </c>
      <c r="J732" s="8">
        <f t="shared" si="205"/>
        <v>8.7765811965200002E-3</v>
      </c>
      <c r="K732" s="8">
        <f t="shared" si="206"/>
        <v>3.97716626717E-2</v>
      </c>
      <c r="L732" s="8">
        <f t="shared" si="207"/>
        <v>9.1416440497799997E-2</v>
      </c>
      <c r="M732" s="8">
        <f t="shared" si="208"/>
        <v>1.23287146601E-2</v>
      </c>
      <c r="N732" s="8">
        <f t="shared" si="209"/>
        <v>9.4107792992199998E-2</v>
      </c>
      <c r="O732" s="8">
        <f t="shared" si="210"/>
        <v>0.505656838755</v>
      </c>
      <c r="P732" s="8">
        <f t="shared" si="211"/>
        <v>8.5099608307399996E-6</v>
      </c>
      <c r="Q732" s="8">
        <f t="shared" si="212"/>
        <v>0.41605392407399999</v>
      </c>
      <c r="R732" s="8">
        <f t="shared" si="213"/>
        <v>1.1690628811699999</v>
      </c>
      <c r="S732" s="8">
        <f t="shared" si="214"/>
        <v>1.1432048688600001</v>
      </c>
      <c r="T732" s="8">
        <f t="shared" si="215"/>
        <v>1.1187461803600001</v>
      </c>
      <c r="W732" s="7" t="s">
        <v>2035</v>
      </c>
      <c r="X732" s="7" t="s">
        <v>763</v>
      </c>
      <c r="Y732" s="8">
        <v>8.6344015797000004E-2</v>
      </c>
      <c r="Z732" s="8">
        <v>1.17314437159E-2</v>
      </c>
      <c r="AA732" s="8">
        <v>7.0987421653899999E-2</v>
      </c>
      <c r="AB732" s="8">
        <v>8.1377449587300005E-2</v>
      </c>
      <c r="AC732" s="8">
        <v>1.0489705483500001E-2</v>
      </c>
      <c r="AD732" s="8">
        <v>5.1337713784899999E-2</v>
      </c>
      <c r="AE732" s="8">
        <v>7.0197936491700003E-2</v>
      </c>
      <c r="AF732" s="8">
        <v>8.7765811965200002E-3</v>
      </c>
      <c r="AG732" s="8">
        <v>3.97716626717E-2</v>
      </c>
      <c r="AH732" s="8">
        <v>9.1416440497799997E-2</v>
      </c>
      <c r="AI732" s="8">
        <v>1.23287146601E-2</v>
      </c>
      <c r="AJ732" s="8">
        <v>9.4107792992199998E-2</v>
      </c>
      <c r="AK732" s="8">
        <v>0.505656838755</v>
      </c>
      <c r="AL732" s="8">
        <v>8.5099608307399996E-6</v>
      </c>
      <c r="AM732" s="8">
        <v>0.41605392407399999</v>
      </c>
      <c r="AN732" s="8">
        <v>1.1690628811699999</v>
      </c>
      <c r="AO732" s="8">
        <v>1.1432048688600001</v>
      </c>
      <c r="AP732" s="8">
        <v>1.1187461803600001</v>
      </c>
      <c r="AS732" s="7">
        <v>541714</v>
      </c>
      <c r="AT732" s="7" t="s">
        <v>763</v>
      </c>
      <c r="AU732" s="8">
        <v>0.12445798676572581</v>
      </c>
      <c r="AV732" s="8">
        <v>3.1697089515395162E-2</v>
      </c>
      <c r="AW732" s="8">
        <v>0.13859101241206931</v>
      </c>
      <c r="AX732" s="8">
        <v>0.21992575645700385</v>
      </c>
      <c r="AY732" s="8">
        <v>5.8530085779245955E-2</v>
      </c>
      <c r="AZ732" s="8">
        <v>0.1965114576068418</v>
      </c>
      <c r="BA732" s="8">
        <v>0.11282006387559515</v>
      </c>
      <c r="BB732" s="8">
        <v>2.6921796112106773E-2</v>
      </c>
      <c r="BC732" s="8">
        <v>0.10339575423660807</v>
      </c>
      <c r="BD732" s="8">
        <v>0.1374984749452387</v>
      </c>
      <c r="BE732" s="8">
        <v>3.498253842491935E-2</v>
      </c>
      <c r="BF732" s="8">
        <v>0.1703714764354935</v>
      </c>
      <c r="BG732" s="8">
        <v>0.36700899587056479</v>
      </c>
      <c r="BH732" s="8">
        <v>1.0520574049384887E-5</v>
      </c>
      <c r="BI732" s="8">
        <v>0.30197462231177397</v>
      </c>
      <c r="BJ732" s="8">
        <v>1.294746088693226</v>
      </c>
      <c r="BK732" s="8">
        <v>1.2007737514561287</v>
      </c>
      <c r="BL732" s="8">
        <v>0.96894406583758086</v>
      </c>
    </row>
    <row r="733" spans="1:64" x14ac:dyDescent="0.3">
      <c r="A733" s="7">
        <v>541715</v>
      </c>
      <c r="B733" s="7" t="s">
        <v>764</v>
      </c>
      <c r="C733" s="8">
        <f t="shared" si="198"/>
        <v>0.13932818449620485</v>
      </c>
      <c r="D733" s="8">
        <f t="shared" si="199"/>
        <v>3.4179070824485479E-2</v>
      </c>
      <c r="E733" s="8">
        <f t="shared" si="200"/>
        <v>0.15231125186719355</v>
      </c>
      <c r="F733" s="8">
        <f t="shared" si="201"/>
        <v>0.19962396437616931</v>
      </c>
      <c r="G733" s="8">
        <f t="shared" si="202"/>
        <v>4.7582978020764194E-2</v>
      </c>
      <c r="H733" s="8">
        <f t="shared" si="203"/>
        <v>0.17497920652983548</v>
      </c>
      <c r="I733" s="8">
        <f t="shared" si="204"/>
        <v>0.12562716155928869</v>
      </c>
      <c r="J733" s="8">
        <f t="shared" si="205"/>
        <v>2.8908553869175967E-2</v>
      </c>
      <c r="K733" s="8">
        <f t="shared" si="206"/>
        <v>0.1127456198488726</v>
      </c>
      <c r="L733" s="8">
        <f t="shared" si="207"/>
        <v>0.15341168438475641</v>
      </c>
      <c r="M733" s="8">
        <f t="shared" si="208"/>
        <v>3.764374284639032E-2</v>
      </c>
      <c r="N733" s="8">
        <f t="shared" si="209"/>
        <v>0.1876059332944984</v>
      </c>
      <c r="O733" s="8">
        <f t="shared" si="210"/>
        <v>0.43253225581161248</v>
      </c>
      <c r="P733" s="8">
        <f t="shared" si="211"/>
        <v>6.0521540917725795E-6</v>
      </c>
      <c r="Q733" s="8">
        <f t="shared" si="212"/>
        <v>0.35539115982291902</v>
      </c>
      <c r="R733" s="8">
        <f t="shared" si="213"/>
        <v>1</v>
      </c>
      <c r="S733" s="8">
        <f t="shared" si="214"/>
        <v>1.2770248586043549</v>
      </c>
      <c r="T733" s="8">
        <f t="shared" si="215"/>
        <v>1.1221200449543551</v>
      </c>
      <c r="W733" s="7" t="s">
        <v>2036</v>
      </c>
      <c r="X733" s="7" t="s">
        <v>764</v>
      </c>
      <c r="Y733" s="8">
        <v>0</v>
      </c>
      <c r="Z733" s="8">
        <v>0</v>
      </c>
      <c r="AA733" s="8">
        <v>0</v>
      </c>
      <c r="AB733" s="8">
        <v>0</v>
      </c>
      <c r="AC733" s="8">
        <v>0</v>
      </c>
      <c r="AD733" s="8">
        <v>0</v>
      </c>
      <c r="AE733" s="8">
        <v>0</v>
      </c>
      <c r="AF733" s="8">
        <v>0</v>
      </c>
      <c r="AG733" s="8">
        <v>0</v>
      </c>
      <c r="AH733" s="8">
        <v>0</v>
      </c>
      <c r="AI733" s="8">
        <v>0</v>
      </c>
      <c r="AJ733" s="8">
        <v>0</v>
      </c>
      <c r="AK733" s="8">
        <v>0</v>
      </c>
      <c r="AL733" s="8">
        <v>0</v>
      </c>
      <c r="AM733" s="8">
        <v>0</v>
      </c>
      <c r="AN733" s="8">
        <v>1</v>
      </c>
      <c r="AO733" s="8">
        <v>0</v>
      </c>
      <c r="AP733" s="8">
        <v>0</v>
      </c>
      <c r="AS733" s="7">
        <v>541715</v>
      </c>
      <c r="AT733" s="7" t="s">
        <v>764</v>
      </c>
      <c r="AU733" s="8">
        <v>0.13932818449620485</v>
      </c>
      <c r="AV733" s="8">
        <v>3.4179070824485479E-2</v>
      </c>
      <c r="AW733" s="8">
        <v>0.15231125186719355</v>
      </c>
      <c r="AX733" s="8">
        <v>0.19962396437616931</v>
      </c>
      <c r="AY733" s="8">
        <v>4.7582978020764194E-2</v>
      </c>
      <c r="AZ733" s="8">
        <v>0.17497920652983548</v>
      </c>
      <c r="BA733" s="8">
        <v>0.12562716155928869</v>
      </c>
      <c r="BB733" s="8">
        <v>2.8908553869175967E-2</v>
      </c>
      <c r="BC733" s="8">
        <v>0.1127456198488726</v>
      </c>
      <c r="BD733" s="8">
        <v>0.15341168438475641</v>
      </c>
      <c r="BE733" s="8">
        <v>3.764374284639032E-2</v>
      </c>
      <c r="BF733" s="8">
        <v>0.1876059332944984</v>
      </c>
      <c r="BG733" s="8">
        <v>0.43253225581161248</v>
      </c>
      <c r="BH733" s="8">
        <v>6.0521540917725795E-6</v>
      </c>
      <c r="BI733" s="8">
        <v>0.35539115982291902</v>
      </c>
      <c r="BJ733" s="8">
        <v>1.3258185071880644</v>
      </c>
      <c r="BK733" s="8">
        <v>1.2770248586043549</v>
      </c>
      <c r="BL733" s="8">
        <v>1.1221200449543551</v>
      </c>
    </row>
    <row r="734" spans="1:64" x14ac:dyDescent="0.3">
      <c r="A734" s="7">
        <v>541720</v>
      </c>
      <c r="B734" s="7" t="s">
        <v>765</v>
      </c>
      <c r="C734" s="8">
        <f t="shared" si="198"/>
        <v>0.1273382099153226</v>
      </c>
      <c r="D734" s="8">
        <f t="shared" si="199"/>
        <v>3.2392586117516123E-2</v>
      </c>
      <c r="E734" s="8">
        <f t="shared" si="200"/>
        <v>0.14430164040087898</v>
      </c>
      <c r="F734" s="8">
        <f t="shared" si="201"/>
        <v>8.3846809860797775E-2</v>
      </c>
      <c r="G734" s="8">
        <f t="shared" si="202"/>
        <v>2.1960401172276725E-2</v>
      </c>
      <c r="H734" s="8">
        <f t="shared" si="203"/>
        <v>7.4779222690788863E-2</v>
      </c>
      <c r="I734" s="8">
        <f t="shared" si="204"/>
        <v>0.11517261128049192</v>
      </c>
      <c r="J734" s="8">
        <f t="shared" si="205"/>
        <v>2.7476512672304845E-2</v>
      </c>
      <c r="K734" s="8">
        <f t="shared" si="206"/>
        <v>0.10818989403586937</v>
      </c>
      <c r="L734" s="8">
        <f t="shared" si="207"/>
        <v>0.14247815698037097</v>
      </c>
      <c r="M734" s="8">
        <f t="shared" si="208"/>
        <v>3.6248718556979025E-2</v>
      </c>
      <c r="N734" s="8">
        <f t="shared" si="209"/>
        <v>0.17951604658517742</v>
      </c>
      <c r="O734" s="8">
        <f t="shared" si="210"/>
        <v>0.37010093326016091</v>
      </c>
      <c r="P734" s="8">
        <f t="shared" si="211"/>
        <v>4.1162927829280633E-5</v>
      </c>
      <c r="Q734" s="8">
        <f t="shared" si="212"/>
        <v>0.308615236847258</v>
      </c>
      <c r="R734" s="8">
        <f t="shared" si="213"/>
        <v>1</v>
      </c>
      <c r="S734" s="8">
        <f t="shared" si="214"/>
        <v>0.92252191759467761</v>
      </c>
      <c r="T734" s="8">
        <f t="shared" si="215"/>
        <v>0.99277450185983895</v>
      </c>
      <c r="W734" s="7" t="s">
        <v>2037</v>
      </c>
      <c r="X734" s="7" t="s">
        <v>765</v>
      </c>
      <c r="Y734" s="8">
        <v>0</v>
      </c>
      <c r="Z734" s="8">
        <v>0</v>
      </c>
      <c r="AA734" s="8">
        <v>0</v>
      </c>
      <c r="AB734" s="8">
        <v>0</v>
      </c>
      <c r="AC734" s="8">
        <v>0</v>
      </c>
      <c r="AD734" s="8">
        <v>0</v>
      </c>
      <c r="AE734" s="8">
        <v>0</v>
      </c>
      <c r="AF734" s="8">
        <v>0</v>
      </c>
      <c r="AG734" s="8">
        <v>0</v>
      </c>
      <c r="AH734" s="8">
        <v>0</v>
      </c>
      <c r="AI734" s="8">
        <v>0</v>
      </c>
      <c r="AJ734" s="8">
        <v>0</v>
      </c>
      <c r="AK734" s="8">
        <v>0</v>
      </c>
      <c r="AL734" s="8">
        <v>0</v>
      </c>
      <c r="AM734" s="8">
        <v>0</v>
      </c>
      <c r="AN734" s="8">
        <v>1</v>
      </c>
      <c r="AO734" s="8">
        <v>0</v>
      </c>
      <c r="AP734" s="8">
        <v>0</v>
      </c>
      <c r="AS734" s="7">
        <v>541720</v>
      </c>
      <c r="AT734" s="7" t="s">
        <v>765</v>
      </c>
      <c r="AU734" s="8">
        <v>0.1273382099153226</v>
      </c>
      <c r="AV734" s="8">
        <v>3.2392586117516123E-2</v>
      </c>
      <c r="AW734" s="8">
        <v>0.14430164040087898</v>
      </c>
      <c r="AX734" s="8">
        <v>8.3846809860797775E-2</v>
      </c>
      <c r="AY734" s="8">
        <v>2.1960401172276725E-2</v>
      </c>
      <c r="AZ734" s="8">
        <v>7.4779222690788863E-2</v>
      </c>
      <c r="BA734" s="8">
        <v>0.11517261128049192</v>
      </c>
      <c r="BB734" s="8">
        <v>2.7476512672304845E-2</v>
      </c>
      <c r="BC734" s="8">
        <v>0.10818989403586937</v>
      </c>
      <c r="BD734" s="8">
        <v>0.14247815698037097</v>
      </c>
      <c r="BE734" s="8">
        <v>3.6248718556979025E-2</v>
      </c>
      <c r="BF734" s="8">
        <v>0.17951604658517742</v>
      </c>
      <c r="BG734" s="8">
        <v>0.37010093326016091</v>
      </c>
      <c r="BH734" s="8">
        <v>4.1162927829280633E-5</v>
      </c>
      <c r="BI734" s="8">
        <v>0.308615236847258</v>
      </c>
      <c r="BJ734" s="8">
        <v>1.3040324364337095</v>
      </c>
      <c r="BK734" s="8">
        <v>0.92252191759467761</v>
      </c>
      <c r="BL734" s="8">
        <v>0.99277450185983895</v>
      </c>
    </row>
    <row r="735" spans="1:64" x14ac:dyDescent="0.3">
      <c r="A735" s="7">
        <v>541810</v>
      </c>
      <c r="B735" s="7" t="s">
        <v>766</v>
      </c>
      <c r="C735" s="8">
        <f t="shared" si="198"/>
        <v>8.5189701928800002E-2</v>
      </c>
      <c r="D735" s="8">
        <f t="shared" si="199"/>
        <v>1.01936895612E-2</v>
      </c>
      <c r="E735" s="8">
        <f t="shared" si="200"/>
        <v>0.112392958374</v>
      </c>
      <c r="F735" s="8">
        <f t="shared" si="201"/>
        <v>8.1924685418000007E-2</v>
      </c>
      <c r="G735" s="8">
        <f t="shared" si="202"/>
        <v>5.8780422280700004E-3</v>
      </c>
      <c r="H735" s="8">
        <f t="shared" si="203"/>
        <v>3.1505882299199997E-2</v>
      </c>
      <c r="I735" s="8">
        <f t="shared" si="204"/>
        <v>9.5191913636800005E-2</v>
      </c>
      <c r="J735" s="8">
        <f t="shared" si="205"/>
        <v>9.6915248178400006E-3</v>
      </c>
      <c r="K735" s="8">
        <f t="shared" si="206"/>
        <v>5.2765786441899998E-2</v>
      </c>
      <c r="L735" s="8">
        <f t="shared" si="207"/>
        <v>7.9859001567199994E-2</v>
      </c>
      <c r="M735" s="8">
        <f t="shared" si="208"/>
        <v>9.1039857212200006E-3</v>
      </c>
      <c r="N735" s="8">
        <f t="shared" si="209"/>
        <v>0.13614225153500001</v>
      </c>
      <c r="O735" s="8">
        <f t="shared" si="210"/>
        <v>0.60279791729400001</v>
      </c>
      <c r="P735" s="8">
        <f t="shared" si="211"/>
        <v>1.4203412911200001E-5</v>
      </c>
      <c r="Q735" s="8">
        <f t="shared" si="212"/>
        <v>0.33549694931599999</v>
      </c>
      <c r="R735" s="8">
        <f t="shared" si="213"/>
        <v>1.20777634986</v>
      </c>
      <c r="S735" s="8">
        <f t="shared" si="214"/>
        <v>1.11930860995</v>
      </c>
      <c r="T735" s="8">
        <f t="shared" si="215"/>
        <v>1.1576492249000001</v>
      </c>
      <c r="W735" s="7" t="s">
        <v>2038</v>
      </c>
      <c r="X735" s="7" t="s">
        <v>766</v>
      </c>
      <c r="Y735" s="8">
        <v>8.5189701928800002E-2</v>
      </c>
      <c r="Z735" s="8">
        <v>1.01936895612E-2</v>
      </c>
      <c r="AA735" s="8">
        <v>0.112392958374</v>
      </c>
      <c r="AB735" s="8">
        <v>8.1924685418000007E-2</v>
      </c>
      <c r="AC735" s="8">
        <v>5.8780422280700004E-3</v>
      </c>
      <c r="AD735" s="8">
        <v>3.1505882299199997E-2</v>
      </c>
      <c r="AE735" s="8">
        <v>9.5191913636800005E-2</v>
      </c>
      <c r="AF735" s="8">
        <v>9.6915248178400006E-3</v>
      </c>
      <c r="AG735" s="8">
        <v>5.2765786441899998E-2</v>
      </c>
      <c r="AH735" s="8">
        <v>7.9859001567199994E-2</v>
      </c>
      <c r="AI735" s="8">
        <v>9.1039857212200006E-3</v>
      </c>
      <c r="AJ735" s="8">
        <v>0.13614225153500001</v>
      </c>
      <c r="AK735" s="8">
        <v>0.60279791729400001</v>
      </c>
      <c r="AL735" s="8">
        <v>1.4203412911200001E-5</v>
      </c>
      <c r="AM735" s="8">
        <v>0.33549694931599999</v>
      </c>
      <c r="AN735" s="8">
        <v>1.20777634986</v>
      </c>
      <c r="AO735" s="8">
        <v>1.11930860995</v>
      </c>
      <c r="AP735" s="8">
        <v>1.1576492249000001</v>
      </c>
      <c r="AS735" s="7">
        <v>541810</v>
      </c>
      <c r="AT735" s="7" t="s">
        <v>766</v>
      </c>
      <c r="AU735" s="8">
        <v>0.15106568705047094</v>
      </c>
      <c r="AV735" s="8">
        <v>3.3136657592219357E-2</v>
      </c>
      <c r="AW735" s="8">
        <v>0.22344131980860965</v>
      </c>
      <c r="AX735" s="8">
        <v>0.31665752836445654</v>
      </c>
      <c r="AY735" s="8">
        <v>5.0179001644563369E-2</v>
      </c>
      <c r="AZ735" s="8">
        <v>0.21056313422042258</v>
      </c>
      <c r="BA735" s="8">
        <v>0.17313155175477099</v>
      </c>
      <c r="BB735" s="8">
        <v>3.4406550362544197E-2</v>
      </c>
      <c r="BC735" s="8">
        <v>0.16872727677190316</v>
      </c>
      <c r="BD735" s="8">
        <v>0.14631734312400968</v>
      </c>
      <c r="BE735" s="8">
        <v>3.0689732394090643E-2</v>
      </c>
      <c r="BF735" s="8">
        <v>0.24424559572629029</v>
      </c>
      <c r="BG735" s="8">
        <v>0.59307537024087131</v>
      </c>
      <c r="BH735" s="8">
        <v>7.0609134913124191E-6</v>
      </c>
      <c r="BI735" s="8">
        <v>0.33008570819799954</v>
      </c>
      <c r="BJ735" s="8">
        <v>1.4076436644508066</v>
      </c>
      <c r="BK735" s="8">
        <v>1.5612706319714524</v>
      </c>
      <c r="BL735" s="8">
        <v>1.3601363466312908</v>
      </c>
    </row>
    <row r="736" spans="1:64" x14ac:dyDescent="0.3">
      <c r="A736" s="7">
        <v>541820</v>
      </c>
      <c r="B736" s="7" t="s">
        <v>767</v>
      </c>
      <c r="C736" s="8">
        <f t="shared" si="198"/>
        <v>8.5194865256999999E-2</v>
      </c>
      <c r="D736" s="8">
        <f t="shared" si="199"/>
        <v>1.01943118525E-2</v>
      </c>
      <c r="E736" s="8">
        <f t="shared" si="200"/>
        <v>0.11312666333599999</v>
      </c>
      <c r="F736" s="8">
        <f t="shared" si="201"/>
        <v>3.4342058899699997E-2</v>
      </c>
      <c r="G736" s="8">
        <f t="shared" si="202"/>
        <v>2.4652182309E-3</v>
      </c>
      <c r="H736" s="8">
        <f t="shared" si="203"/>
        <v>1.3028365150799999E-2</v>
      </c>
      <c r="I736" s="8">
        <f t="shared" si="204"/>
        <v>9.6819810080100002E-2</v>
      </c>
      <c r="J736" s="8">
        <f t="shared" si="205"/>
        <v>9.8578414006000002E-3</v>
      </c>
      <c r="K736" s="8">
        <f t="shared" si="206"/>
        <v>5.3018179477900003E-2</v>
      </c>
      <c r="L736" s="8">
        <f t="shared" si="207"/>
        <v>8.0113231693100001E-2</v>
      </c>
      <c r="M736" s="8">
        <f t="shared" si="208"/>
        <v>9.1325137481599993E-3</v>
      </c>
      <c r="N736" s="8">
        <f t="shared" si="209"/>
        <v>0.13790372290299999</v>
      </c>
      <c r="O736" s="8">
        <f t="shared" si="210"/>
        <v>0.60095883138899997</v>
      </c>
      <c r="P736" s="8">
        <f t="shared" si="211"/>
        <v>3.3868037904300001E-5</v>
      </c>
      <c r="Q736" s="8">
        <f t="shared" si="212"/>
        <v>0.32984073021299998</v>
      </c>
      <c r="R736" s="8">
        <f t="shared" si="213"/>
        <v>1.20851584045</v>
      </c>
      <c r="S736" s="8">
        <f t="shared" si="214"/>
        <v>1.0498356422799999</v>
      </c>
      <c r="T736" s="8">
        <f t="shared" si="215"/>
        <v>1.1596958309600001</v>
      </c>
      <c r="W736" s="7" t="s">
        <v>2039</v>
      </c>
      <c r="X736" s="7" t="s">
        <v>767</v>
      </c>
      <c r="Y736" s="8">
        <v>8.5194865256999999E-2</v>
      </c>
      <c r="Z736" s="8">
        <v>1.01943118525E-2</v>
      </c>
      <c r="AA736" s="8">
        <v>0.11312666333599999</v>
      </c>
      <c r="AB736" s="8">
        <v>3.4342058899699997E-2</v>
      </c>
      <c r="AC736" s="8">
        <v>2.4652182309E-3</v>
      </c>
      <c r="AD736" s="8">
        <v>1.3028365150799999E-2</v>
      </c>
      <c r="AE736" s="8">
        <v>9.6819810080100002E-2</v>
      </c>
      <c r="AF736" s="8">
        <v>9.8578414006000002E-3</v>
      </c>
      <c r="AG736" s="8">
        <v>5.3018179477900003E-2</v>
      </c>
      <c r="AH736" s="8">
        <v>8.0113231693100001E-2</v>
      </c>
      <c r="AI736" s="8">
        <v>9.1325137481599993E-3</v>
      </c>
      <c r="AJ736" s="8">
        <v>0.13790372290299999</v>
      </c>
      <c r="AK736" s="8">
        <v>0.60095883138899997</v>
      </c>
      <c r="AL736" s="8">
        <v>3.3868037904300001E-5</v>
      </c>
      <c r="AM736" s="8">
        <v>0.32984073021299998</v>
      </c>
      <c r="AN736" s="8">
        <v>1.20851584045</v>
      </c>
      <c r="AO736" s="8">
        <v>1.0498356422799999</v>
      </c>
      <c r="AP736" s="8">
        <v>1.1596958309600001</v>
      </c>
      <c r="AS736" s="7">
        <v>541820</v>
      </c>
      <c r="AT736" s="7" t="s">
        <v>767</v>
      </c>
      <c r="AU736" s="8">
        <v>0.15254187861783877</v>
      </c>
      <c r="AV736" s="8">
        <v>3.3323073728051621E-2</v>
      </c>
      <c r="AW736" s="8">
        <v>0.2272320772196775</v>
      </c>
      <c r="AX736" s="8">
        <v>0.3050970717459548</v>
      </c>
      <c r="AY736" s="8">
        <v>4.8394611268723887E-2</v>
      </c>
      <c r="AZ736" s="8">
        <v>0.20399974302130811</v>
      </c>
      <c r="BA736" s="8">
        <v>0.17789295830642099</v>
      </c>
      <c r="BB736" s="8">
        <v>3.5174413668230639E-2</v>
      </c>
      <c r="BC736" s="8">
        <v>0.17307784039345966</v>
      </c>
      <c r="BD736" s="8">
        <v>0.14821834489011768</v>
      </c>
      <c r="BE736" s="8">
        <v>3.0950420477681605E-2</v>
      </c>
      <c r="BF736" s="8">
        <v>0.24974054114845157</v>
      </c>
      <c r="BG736" s="8">
        <v>0.60095883138900041</v>
      </c>
      <c r="BH736" s="8">
        <v>7.9920460663393543E-6</v>
      </c>
      <c r="BI736" s="8">
        <v>0.32984073021300014</v>
      </c>
      <c r="BJ736" s="8">
        <v>1.4130970295656453</v>
      </c>
      <c r="BK736" s="8">
        <v>1.5574914260358066</v>
      </c>
      <c r="BL736" s="8">
        <v>1.3861452123690323</v>
      </c>
    </row>
    <row r="737" spans="1:64" x14ac:dyDescent="0.3">
      <c r="A737" s="7">
        <v>541830</v>
      </c>
      <c r="B737" s="7" t="s">
        <v>768</v>
      </c>
      <c r="C737" s="8">
        <f t="shared" si="198"/>
        <v>9.1577013346790345E-2</v>
      </c>
      <c r="D737" s="8">
        <f t="shared" si="199"/>
        <v>2.3703736491517743E-2</v>
      </c>
      <c r="E737" s="8">
        <f t="shared" si="200"/>
        <v>0.1351775918321452</v>
      </c>
      <c r="F737" s="8">
        <f t="shared" si="201"/>
        <v>0.24106551283964517</v>
      </c>
      <c r="G737" s="8">
        <f t="shared" si="202"/>
        <v>4.4259706343974185E-2</v>
      </c>
      <c r="H737" s="8">
        <f t="shared" si="203"/>
        <v>0.18031313622309678</v>
      </c>
      <c r="I737" s="8">
        <f t="shared" si="204"/>
        <v>0.10260467361782262</v>
      </c>
      <c r="J737" s="8">
        <f t="shared" si="205"/>
        <v>2.4505808027803229E-2</v>
      </c>
      <c r="K737" s="8">
        <f t="shared" si="206"/>
        <v>0.10676839672830644</v>
      </c>
      <c r="L737" s="8">
        <f t="shared" si="207"/>
        <v>9.1211092256274204E-2</v>
      </c>
      <c r="M737" s="8">
        <f t="shared" si="208"/>
        <v>2.2605393394541939E-2</v>
      </c>
      <c r="N737" s="8">
        <f t="shared" si="209"/>
        <v>0.1486319264181129</v>
      </c>
      <c r="O737" s="8">
        <f t="shared" si="210"/>
        <v>0.28533615994499983</v>
      </c>
      <c r="P737" s="8">
        <f t="shared" si="211"/>
        <v>1.8878751665188713E-6</v>
      </c>
      <c r="Q737" s="8">
        <f t="shared" si="212"/>
        <v>0.16585745899790325</v>
      </c>
      <c r="R737" s="8">
        <f t="shared" si="213"/>
        <v>1</v>
      </c>
      <c r="S737" s="8">
        <f t="shared" si="214"/>
        <v>0.94950932314903225</v>
      </c>
      <c r="T737" s="8">
        <f t="shared" si="215"/>
        <v>0.7177498461159677</v>
      </c>
      <c r="W737" s="7" t="s">
        <v>2040</v>
      </c>
      <c r="X737" s="7" t="s">
        <v>768</v>
      </c>
      <c r="Y737" s="8">
        <v>0</v>
      </c>
      <c r="Z737" s="8">
        <v>0</v>
      </c>
      <c r="AA737" s="8">
        <v>0</v>
      </c>
      <c r="AB737" s="8">
        <v>0</v>
      </c>
      <c r="AC737" s="8">
        <v>0</v>
      </c>
      <c r="AD737" s="8">
        <v>0</v>
      </c>
      <c r="AE737" s="8">
        <v>0</v>
      </c>
      <c r="AF737" s="8">
        <v>0</v>
      </c>
      <c r="AG737" s="8">
        <v>0</v>
      </c>
      <c r="AH737" s="8">
        <v>0</v>
      </c>
      <c r="AI737" s="8">
        <v>0</v>
      </c>
      <c r="AJ737" s="8">
        <v>0</v>
      </c>
      <c r="AK737" s="8">
        <v>0</v>
      </c>
      <c r="AL737" s="8">
        <v>0</v>
      </c>
      <c r="AM737" s="8">
        <v>0</v>
      </c>
      <c r="AN737" s="8">
        <v>1</v>
      </c>
      <c r="AO737" s="8">
        <v>0</v>
      </c>
      <c r="AP737" s="8">
        <v>0</v>
      </c>
      <c r="AS737" s="7">
        <v>541830</v>
      </c>
      <c r="AT737" s="7" t="s">
        <v>768</v>
      </c>
      <c r="AU737" s="8">
        <v>9.1577013346790345E-2</v>
      </c>
      <c r="AV737" s="8">
        <v>2.3703736491517743E-2</v>
      </c>
      <c r="AW737" s="8">
        <v>0.1351775918321452</v>
      </c>
      <c r="AX737" s="8">
        <v>0.24106551283964517</v>
      </c>
      <c r="AY737" s="8">
        <v>4.4259706343974185E-2</v>
      </c>
      <c r="AZ737" s="8">
        <v>0.18031313622309678</v>
      </c>
      <c r="BA737" s="8">
        <v>0.10260467361782262</v>
      </c>
      <c r="BB737" s="8">
        <v>2.4505808027803229E-2</v>
      </c>
      <c r="BC737" s="8">
        <v>0.10676839672830644</v>
      </c>
      <c r="BD737" s="8">
        <v>9.1211092256274204E-2</v>
      </c>
      <c r="BE737" s="8">
        <v>2.2605393394541939E-2</v>
      </c>
      <c r="BF737" s="8">
        <v>0.1486319264181129</v>
      </c>
      <c r="BG737" s="8">
        <v>0.28533615994499983</v>
      </c>
      <c r="BH737" s="8">
        <v>1.8878751665188713E-6</v>
      </c>
      <c r="BI737" s="8">
        <v>0.16585745899790325</v>
      </c>
      <c r="BJ737" s="8">
        <v>1.2504583416709678</v>
      </c>
      <c r="BK737" s="8">
        <v>0.94950932314903225</v>
      </c>
      <c r="BL737" s="8">
        <v>0.7177498461159677</v>
      </c>
    </row>
    <row r="738" spans="1:64" x14ac:dyDescent="0.3">
      <c r="A738" s="7">
        <v>541840</v>
      </c>
      <c r="B738" s="7" t="s">
        <v>769</v>
      </c>
      <c r="C738" s="8">
        <f t="shared" si="198"/>
        <v>0.11578500394048227</v>
      </c>
      <c r="D738" s="8">
        <f t="shared" si="199"/>
        <v>2.7799609495779039E-2</v>
      </c>
      <c r="E738" s="8">
        <f t="shared" si="200"/>
        <v>0.17204232585087903</v>
      </c>
      <c r="F738" s="8">
        <f t="shared" si="201"/>
        <v>0.29006181496683864</v>
      </c>
      <c r="G738" s="8">
        <f t="shared" si="202"/>
        <v>4.8624822043177904E-2</v>
      </c>
      <c r="H738" s="8">
        <f t="shared" si="203"/>
        <v>0.20818380391049199</v>
      </c>
      <c r="I738" s="8">
        <f t="shared" si="204"/>
        <v>0.13374809634504839</v>
      </c>
      <c r="J738" s="8">
        <f t="shared" si="205"/>
        <v>2.9393351650159674E-2</v>
      </c>
      <c r="K738" s="8">
        <f t="shared" si="206"/>
        <v>0.13622723359905162</v>
      </c>
      <c r="L738" s="8">
        <f t="shared" si="207"/>
        <v>0.11465993983068223</v>
      </c>
      <c r="M738" s="8">
        <f t="shared" si="208"/>
        <v>2.634376917114677E-2</v>
      </c>
      <c r="N738" s="8">
        <f t="shared" si="209"/>
        <v>0.18979520042424194</v>
      </c>
      <c r="O738" s="8">
        <f t="shared" si="210"/>
        <v>0.40058748559471008</v>
      </c>
      <c r="P738" s="8">
        <f t="shared" si="211"/>
        <v>3.1826272446277412E-6</v>
      </c>
      <c r="Q738" s="8">
        <f t="shared" si="212"/>
        <v>0.22500215919503233</v>
      </c>
      <c r="R738" s="8">
        <f t="shared" si="213"/>
        <v>1</v>
      </c>
      <c r="S738" s="8">
        <f t="shared" si="214"/>
        <v>1.2242897957587098</v>
      </c>
      <c r="T738" s="8">
        <f t="shared" si="215"/>
        <v>0.97678803643322554</v>
      </c>
      <c r="W738" s="7" t="s">
        <v>2041</v>
      </c>
      <c r="X738" s="7" t="s">
        <v>769</v>
      </c>
      <c r="Y738" s="8">
        <v>0</v>
      </c>
      <c r="Z738" s="8">
        <v>0</v>
      </c>
      <c r="AA738" s="8">
        <v>0</v>
      </c>
      <c r="AB738" s="8">
        <v>0</v>
      </c>
      <c r="AC738" s="8">
        <v>0</v>
      </c>
      <c r="AD738" s="8">
        <v>0</v>
      </c>
      <c r="AE738" s="8">
        <v>0</v>
      </c>
      <c r="AF738" s="8">
        <v>0</v>
      </c>
      <c r="AG738" s="8">
        <v>0</v>
      </c>
      <c r="AH738" s="8">
        <v>0</v>
      </c>
      <c r="AI738" s="8">
        <v>0</v>
      </c>
      <c r="AJ738" s="8">
        <v>0</v>
      </c>
      <c r="AK738" s="8">
        <v>0</v>
      </c>
      <c r="AL738" s="8">
        <v>0</v>
      </c>
      <c r="AM738" s="8">
        <v>0</v>
      </c>
      <c r="AN738" s="8">
        <v>1</v>
      </c>
      <c r="AO738" s="8">
        <v>0</v>
      </c>
      <c r="AP738" s="8">
        <v>0</v>
      </c>
      <c r="AS738" s="7">
        <v>541840</v>
      </c>
      <c r="AT738" s="7" t="s">
        <v>769</v>
      </c>
      <c r="AU738" s="8">
        <v>0.11578500394048227</v>
      </c>
      <c r="AV738" s="8">
        <v>2.7799609495779039E-2</v>
      </c>
      <c r="AW738" s="8">
        <v>0.17204232585087903</v>
      </c>
      <c r="AX738" s="8">
        <v>0.29006181496683864</v>
      </c>
      <c r="AY738" s="8">
        <v>4.8624822043177904E-2</v>
      </c>
      <c r="AZ738" s="8">
        <v>0.20818380391049199</v>
      </c>
      <c r="BA738" s="8">
        <v>0.13374809634504839</v>
      </c>
      <c r="BB738" s="8">
        <v>2.9393351650159674E-2</v>
      </c>
      <c r="BC738" s="8">
        <v>0.13622723359905162</v>
      </c>
      <c r="BD738" s="8">
        <v>0.11465993983068223</v>
      </c>
      <c r="BE738" s="8">
        <v>2.634376917114677E-2</v>
      </c>
      <c r="BF738" s="8">
        <v>0.18979520042424194</v>
      </c>
      <c r="BG738" s="8">
        <v>0.40058748559471008</v>
      </c>
      <c r="BH738" s="8">
        <v>3.1826272446277412E-6</v>
      </c>
      <c r="BI738" s="8">
        <v>0.22500215919503233</v>
      </c>
      <c r="BJ738" s="8">
        <v>1.3156269392867739</v>
      </c>
      <c r="BK738" s="8">
        <v>1.2242897957587098</v>
      </c>
      <c r="BL738" s="8">
        <v>0.97678803643322554</v>
      </c>
    </row>
    <row r="739" spans="1:64" x14ac:dyDescent="0.3">
      <c r="A739" s="7">
        <v>541850</v>
      </c>
      <c r="B739" s="7" t="s">
        <v>770</v>
      </c>
      <c r="C739" s="8">
        <f t="shared" si="198"/>
        <v>8.5246260791499995E-2</v>
      </c>
      <c r="D739" s="8">
        <f t="shared" si="199"/>
        <v>1.0224278759E-2</v>
      </c>
      <c r="E739" s="8">
        <f t="shared" si="200"/>
        <v>0.113378766635</v>
      </c>
      <c r="F739" s="8">
        <f t="shared" si="201"/>
        <v>8.4648699622000001E-2</v>
      </c>
      <c r="G739" s="8">
        <f t="shared" si="202"/>
        <v>6.0757317856400001E-3</v>
      </c>
      <c r="H739" s="8">
        <f t="shared" si="203"/>
        <v>3.2231206190999999E-2</v>
      </c>
      <c r="I739" s="8">
        <f t="shared" si="204"/>
        <v>9.7227669969300004E-2</v>
      </c>
      <c r="J739" s="8">
        <f t="shared" si="205"/>
        <v>9.9180177149699993E-3</v>
      </c>
      <c r="K739" s="8">
        <f t="shared" si="206"/>
        <v>5.3550747570600001E-2</v>
      </c>
      <c r="L739" s="8">
        <f t="shared" si="207"/>
        <v>8.1095061734200002E-2</v>
      </c>
      <c r="M739" s="8">
        <f t="shared" si="208"/>
        <v>9.2624325059399992E-3</v>
      </c>
      <c r="N739" s="8">
        <f t="shared" si="209"/>
        <v>0.13968903684799999</v>
      </c>
      <c r="O739" s="8">
        <f t="shared" si="210"/>
        <v>0.59406571804999997</v>
      </c>
      <c r="P739" s="8">
        <f t="shared" si="211"/>
        <v>1.37716176903E-5</v>
      </c>
      <c r="Q739" s="8">
        <f t="shared" si="212"/>
        <v>0.32879030022099998</v>
      </c>
      <c r="R739" s="8">
        <f t="shared" si="213"/>
        <v>1.2088493061800001</v>
      </c>
      <c r="S739" s="8">
        <f t="shared" si="214"/>
        <v>1.1229556376000001</v>
      </c>
      <c r="T739" s="8">
        <f t="shared" si="215"/>
        <v>1.16069643525</v>
      </c>
      <c r="W739" s="7" t="s">
        <v>2042</v>
      </c>
      <c r="X739" s="7" t="s">
        <v>770</v>
      </c>
      <c r="Y739" s="8">
        <v>8.5246260791499995E-2</v>
      </c>
      <c r="Z739" s="8">
        <v>1.0224278759E-2</v>
      </c>
      <c r="AA739" s="8">
        <v>0.113378766635</v>
      </c>
      <c r="AB739" s="8">
        <v>8.4648699622000001E-2</v>
      </c>
      <c r="AC739" s="8">
        <v>6.0757317856400001E-3</v>
      </c>
      <c r="AD739" s="8">
        <v>3.2231206190999999E-2</v>
      </c>
      <c r="AE739" s="8">
        <v>9.7227669969300004E-2</v>
      </c>
      <c r="AF739" s="8">
        <v>9.9180177149699993E-3</v>
      </c>
      <c r="AG739" s="8">
        <v>5.3550747570600001E-2</v>
      </c>
      <c r="AH739" s="8">
        <v>8.1095061734200002E-2</v>
      </c>
      <c r="AI739" s="8">
        <v>9.2624325059399992E-3</v>
      </c>
      <c r="AJ739" s="8">
        <v>0.13968903684799999</v>
      </c>
      <c r="AK739" s="8">
        <v>0.59406571804999997</v>
      </c>
      <c r="AL739" s="8">
        <v>1.37716176903E-5</v>
      </c>
      <c r="AM739" s="8">
        <v>0.32879030022099998</v>
      </c>
      <c r="AN739" s="8">
        <v>1.2088493061800001</v>
      </c>
      <c r="AO739" s="8">
        <v>1.1229556376000001</v>
      </c>
      <c r="AP739" s="8">
        <v>1.16069643525</v>
      </c>
      <c r="AS739" s="7">
        <v>541850</v>
      </c>
      <c r="AT739" s="7" t="s">
        <v>770</v>
      </c>
      <c r="AU739" s="8">
        <v>0.12702018265159035</v>
      </c>
      <c r="AV739" s="8">
        <v>2.9534561755430639E-2</v>
      </c>
      <c r="AW739" s="8">
        <v>0.18823573329914517</v>
      </c>
      <c r="AX739" s="8">
        <v>0.24594822430626934</v>
      </c>
      <c r="AY739" s="8">
        <v>4.2044733037127732E-2</v>
      </c>
      <c r="AZ739" s="8">
        <v>0.17376114361168221</v>
      </c>
      <c r="BA739" s="8">
        <v>0.14815196790698873</v>
      </c>
      <c r="BB739" s="8">
        <v>3.1416027427665652E-2</v>
      </c>
      <c r="BC739" s="8">
        <v>0.14746997188350158</v>
      </c>
      <c r="BD739" s="8">
        <v>0.12506007101426611</v>
      </c>
      <c r="BE739" s="8">
        <v>2.7837857907379679E-2</v>
      </c>
      <c r="BF739" s="8">
        <v>0.20775907019482259</v>
      </c>
      <c r="BG739" s="8">
        <v>0.45992184623225835</v>
      </c>
      <c r="BH739" s="8">
        <v>5.7011403448298366E-6</v>
      </c>
      <c r="BI739" s="8">
        <v>0.25454732920335466</v>
      </c>
      <c r="BJ739" s="8">
        <v>1.3447904777056456</v>
      </c>
      <c r="BK739" s="8">
        <v>1.2359476493419355</v>
      </c>
      <c r="BL739" s="8">
        <v>1.1012315156058066</v>
      </c>
    </row>
    <row r="740" spans="1:64" x14ac:dyDescent="0.3">
      <c r="A740" s="7">
        <v>541860</v>
      </c>
      <c r="B740" s="7" t="s">
        <v>771</v>
      </c>
      <c r="C740" s="8">
        <f t="shared" si="198"/>
        <v>0.1252361064374258</v>
      </c>
      <c r="D740" s="8">
        <f t="shared" si="199"/>
        <v>2.9253729140837098E-2</v>
      </c>
      <c r="E740" s="8">
        <f t="shared" si="200"/>
        <v>0.18633933588245161</v>
      </c>
      <c r="F740" s="8">
        <f t="shared" si="201"/>
        <v>0.20251956557632739</v>
      </c>
      <c r="G740" s="8">
        <f t="shared" si="202"/>
        <v>3.574119911937193E-2</v>
      </c>
      <c r="H740" s="8">
        <f t="shared" si="203"/>
        <v>0.14424763678713384</v>
      </c>
      <c r="I740" s="8">
        <f t="shared" si="204"/>
        <v>0.14723752519479036</v>
      </c>
      <c r="J740" s="8">
        <f t="shared" si="205"/>
        <v>3.1393387914858059E-2</v>
      </c>
      <c r="K740" s="8">
        <f t="shared" si="206"/>
        <v>0.14695817334200811</v>
      </c>
      <c r="L740" s="8">
        <f t="shared" si="207"/>
        <v>0.12331858190859679</v>
      </c>
      <c r="M740" s="8">
        <f t="shared" si="208"/>
        <v>2.7586637369446779E-2</v>
      </c>
      <c r="N740" s="8">
        <f t="shared" si="209"/>
        <v>0.20595769507677422</v>
      </c>
      <c r="O740" s="8">
        <f t="shared" si="210"/>
        <v>0.45009538006206429</v>
      </c>
      <c r="P740" s="8">
        <f t="shared" si="211"/>
        <v>7.5588879790799992E-6</v>
      </c>
      <c r="Q740" s="8">
        <f t="shared" si="212"/>
        <v>0.24709878811890298</v>
      </c>
      <c r="R740" s="8">
        <f t="shared" si="213"/>
        <v>1</v>
      </c>
      <c r="S740" s="8">
        <f t="shared" si="214"/>
        <v>1.140572917611935</v>
      </c>
      <c r="T740" s="8">
        <f t="shared" si="215"/>
        <v>1.0836536025808068</v>
      </c>
      <c r="W740" s="7" t="s">
        <v>2043</v>
      </c>
      <c r="X740" s="7" t="s">
        <v>771</v>
      </c>
      <c r="Y740" s="8">
        <v>0</v>
      </c>
      <c r="Z740" s="8">
        <v>0</v>
      </c>
      <c r="AA740" s="8">
        <v>0</v>
      </c>
      <c r="AB740" s="8">
        <v>0</v>
      </c>
      <c r="AC740" s="8">
        <v>0</v>
      </c>
      <c r="AD740" s="8">
        <v>0</v>
      </c>
      <c r="AE740" s="8">
        <v>0</v>
      </c>
      <c r="AF740" s="8">
        <v>0</v>
      </c>
      <c r="AG740" s="8">
        <v>0</v>
      </c>
      <c r="AH740" s="8">
        <v>0</v>
      </c>
      <c r="AI740" s="8">
        <v>0</v>
      </c>
      <c r="AJ740" s="8">
        <v>0</v>
      </c>
      <c r="AK740" s="8">
        <v>0</v>
      </c>
      <c r="AL740" s="8">
        <v>0</v>
      </c>
      <c r="AM740" s="8">
        <v>0</v>
      </c>
      <c r="AN740" s="8">
        <v>1</v>
      </c>
      <c r="AO740" s="8">
        <v>0</v>
      </c>
      <c r="AP740" s="8">
        <v>0</v>
      </c>
      <c r="AS740" s="7">
        <v>541860</v>
      </c>
      <c r="AT740" s="7" t="s">
        <v>771</v>
      </c>
      <c r="AU740" s="8">
        <v>0.1252361064374258</v>
      </c>
      <c r="AV740" s="8">
        <v>2.9253729140837098E-2</v>
      </c>
      <c r="AW740" s="8">
        <v>0.18633933588245161</v>
      </c>
      <c r="AX740" s="8">
        <v>0.20251956557632739</v>
      </c>
      <c r="AY740" s="8">
        <v>3.574119911937193E-2</v>
      </c>
      <c r="AZ740" s="8">
        <v>0.14424763678713384</v>
      </c>
      <c r="BA740" s="8">
        <v>0.14723752519479036</v>
      </c>
      <c r="BB740" s="8">
        <v>3.1393387914858059E-2</v>
      </c>
      <c r="BC740" s="8">
        <v>0.14695817334200811</v>
      </c>
      <c r="BD740" s="8">
        <v>0.12331858190859679</v>
      </c>
      <c r="BE740" s="8">
        <v>2.7586637369446779E-2</v>
      </c>
      <c r="BF740" s="8">
        <v>0.20595769507677422</v>
      </c>
      <c r="BG740" s="8">
        <v>0.45009538006206429</v>
      </c>
      <c r="BH740" s="8">
        <v>7.5588879790799992E-6</v>
      </c>
      <c r="BI740" s="8">
        <v>0.24709878811890298</v>
      </c>
      <c r="BJ740" s="8">
        <v>1.3408291714612903</v>
      </c>
      <c r="BK740" s="8">
        <v>1.140572917611935</v>
      </c>
      <c r="BL740" s="8">
        <v>1.0836536025808068</v>
      </c>
    </row>
    <row r="741" spans="1:64" x14ac:dyDescent="0.3">
      <c r="A741" s="7">
        <v>541870</v>
      </c>
      <c r="B741" s="7" t="s">
        <v>772</v>
      </c>
      <c r="C741" s="8">
        <f t="shared" si="198"/>
        <v>9.8960952898975788E-2</v>
      </c>
      <c r="D741" s="8">
        <f t="shared" si="199"/>
        <v>2.4752459361570962E-2</v>
      </c>
      <c r="E741" s="8">
        <f t="shared" si="200"/>
        <v>0.14775254672872581</v>
      </c>
      <c r="F741" s="8">
        <f t="shared" si="201"/>
        <v>0.19080030959033867</v>
      </c>
      <c r="G741" s="8">
        <f t="shared" si="202"/>
        <v>3.3618501585109671E-2</v>
      </c>
      <c r="H741" s="8">
        <f t="shared" si="203"/>
        <v>0.13638675897139999</v>
      </c>
      <c r="I741" s="8">
        <f t="shared" si="204"/>
        <v>0.11591743399933871</v>
      </c>
      <c r="J741" s="8">
        <f t="shared" si="205"/>
        <v>2.6615033553675806E-2</v>
      </c>
      <c r="K741" s="8">
        <f t="shared" si="206"/>
        <v>0.11875301307073387</v>
      </c>
      <c r="L741" s="8">
        <f t="shared" si="207"/>
        <v>0.10136953332706938</v>
      </c>
      <c r="M741" s="8">
        <f t="shared" si="208"/>
        <v>2.4244348540525807E-2</v>
      </c>
      <c r="N741" s="8">
        <f t="shared" si="209"/>
        <v>0.16803486521737099</v>
      </c>
      <c r="O741" s="8">
        <f t="shared" si="210"/>
        <v>0.31440587722638713</v>
      </c>
      <c r="P741" s="8">
        <f t="shared" si="211"/>
        <v>3.122148119036452E-6</v>
      </c>
      <c r="Q741" s="8">
        <f t="shared" si="212"/>
        <v>0.18035870029687107</v>
      </c>
      <c r="R741" s="8">
        <f t="shared" si="213"/>
        <v>1</v>
      </c>
      <c r="S741" s="8">
        <f t="shared" si="214"/>
        <v>0.90919266692112888</v>
      </c>
      <c r="T741" s="8">
        <f t="shared" si="215"/>
        <v>0.80967257739806442</v>
      </c>
      <c r="W741" s="7" t="s">
        <v>2044</v>
      </c>
      <c r="X741" s="7" t="s">
        <v>772</v>
      </c>
      <c r="Y741" s="8">
        <v>0</v>
      </c>
      <c r="Z741" s="8">
        <v>0</v>
      </c>
      <c r="AA741" s="8">
        <v>0</v>
      </c>
      <c r="AB741" s="8">
        <v>0</v>
      </c>
      <c r="AC741" s="8">
        <v>0</v>
      </c>
      <c r="AD741" s="8">
        <v>0</v>
      </c>
      <c r="AE741" s="8">
        <v>0</v>
      </c>
      <c r="AF741" s="8">
        <v>0</v>
      </c>
      <c r="AG741" s="8">
        <v>0</v>
      </c>
      <c r="AH741" s="8">
        <v>0</v>
      </c>
      <c r="AI741" s="8">
        <v>0</v>
      </c>
      <c r="AJ741" s="8">
        <v>0</v>
      </c>
      <c r="AK741" s="8">
        <v>0</v>
      </c>
      <c r="AL741" s="8">
        <v>0</v>
      </c>
      <c r="AM741" s="8">
        <v>0</v>
      </c>
      <c r="AN741" s="8">
        <v>1</v>
      </c>
      <c r="AO741" s="8">
        <v>0</v>
      </c>
      <c r="AP741" s="8">
        <v>0</v>
      </c>
      <c r="AS741" s="7">
        <v>541870</v>
      </c>
      <c r="AT741" s="7" t="s">
        <v>772</v>
      </c>
      <c r="AU741" s="8">
        <v>9.8960952898975788E-2</v>
      </c>
      <c r="AV741" s="8">
        <v>2.4752459361570962E-2</v>
      </c>
      <c r="AW741" s="8">
        <v>0.14775254672872581</v>
      </c>
      <c r="AX741" s="8">
        <v>0.19080030959033867</v>
      </c>
      <c r="AY741" s="8">
        <v>3.3618501585109671E-2</v>
      </c>
      <c r="AZ741" s="8">
        <v>0.13638675897139999</v>
      </c>
      <c r="BA741" s="8">
        <v>0.11591743399933871</v>
      </c>
      <c r="BB741" s="8">
        <v>2.6615033553675806E-2</v>
      </c>
      <c r="BC741" s="8">
        <v>0.11875301307073387</v>
      </c>
      <c r="BD741" s="8">
        <v>0.10136953332706938</v>
      </c>
      <c r="BE741" s="8">
        <v>2.4244348540525807E-2</v>
      </c>
      <c r="BF741" s="8">
        <v>0.16803486521737099</v>
      </c>
      <c r="BG741" s="8">
        <v>0.31440587722638713</v>
      </c>
      <c r="BH741" s="8">
        <v>3.122148119036452E-6</v>
      </c>
      <c r="BI741" s="8">
        <v>0.18035870029687107</v>
      </c>
      <c r="BJ741" s="8">
        <v>1.2714659589896773</v>
      </c>
      <c r="BK741" s="8">
        <v>0.90919266692112888</v>
      </c>
      <c r="BL741" s="8">
        <v>0.80967257739806442</v>
      </c>
    </row>
    <row r="742" spans="1:64" x14ac:dyDescent="0.3">
      <c r="A742" s="7">
        <v>541890</v>
      </c>
      <c r="B742" s="7" t="s">
        <v>773</v>
      </c>
      <c r="C742" s="8">
        <f t="shared" si="198"/>
        <v>8.5253585092699993E-2</v>
      </c>
      <c r="D742" s="8">
        <f t="shared" si="199"/>
        <v>1.0207695129300001E-2</v>
      </c>
      <c r="E742" s="8">
        <f t="shared" si="200"/>
        <v>0.111978097015</v>
      </c>
      <c r="F742" s="8">
        <f t="shared" si="201"/>
        <v>8.5673814149099994E-3</v>
      </c>
      <c r="G742" s="8">
        <f t="shared" si="202"/>
        <v>6.1557958277899997E-4</v>
      </c>
      <c r="H742" s="8">
        <f t="shared" si="203"/>
        <v>3.1135643077200002E-3</v>
      </c>
      <c r="I742" s="8">
        <f t="shared" si="204"/>
        <v>9.8176475600300003E-2</v>
      </c>
      <c r="J742" s="8">
        <f t="shared" si="205"/>
        <v>1.00045095239E-2</v>
      </c>
      <c r="K742" s="8">
        <f t="shared" si="206"/>
        <v>5.1791733830700001E-2</v>
      </c>
      <c r="L742" s="8">
        <f t="shared" si="207"/>
        <v>8.0534170714200007E-2</v>
      </c>
      <c r="M742" s="8">
        <f t="shared" si="208"/>
        <v>9.1858857953099997E-3</v>
      </c>
      <c r="N742" s="8">
        <f t="shared" si="209"/>
        <v>0.13776361981499999</v>
      </c>
      <c r="O742" s="8">
        <f t="shared" si="210"/>
        <v>0.598228616371</v>
      </c>
      <c r="P742" s="8">
        <f t="shared" si="211"/>
        <v>1.3575836925699999E-4</v>
      </c>
      <c r="Q742" s="8">
        <f t="shared" si="212"/>
        <v>0.32539093770799998</v>
      </c>
      <c r="R742" s="8">
        <f t="shared" si="213"/>
        <v>1.2074393772400001</v>
      </c>
      <c r="S742" s="8">
        <f t="shared" si="214"/>
        <v>1.01229652531</v>
      </c>
      <c r="T742" s="8">
        <f t="shared" si="215"/>
        <v>1.15997271895</v>
      </c>
      <c r="W742" s="7" t="s">
        <v>2045</v>
      </c>
      <c r="X742" s="7" t="s">
        <v>773</v>
      </c>
      <c r="Y742" s="8">
        <v>8.5253585092699993E-2</v>
      </c>
      <c r="Z742" s="8">
        <v>1.0207695129300001E-2</v>
      </c>
      <c r="AA742" s="8">
        <v>0.111978097015</v>
      </c>
      <c r="AB742" s="8">
        <v>8.5673814149099994E-3</v>
      </c>
      <c r="AC742" s="8">
        <v>6.1557958277899997E-4</v>
      </c>
      <c r="AD742" s="8">
        <v>3.1135643077200002E-3</v>
      </c>
      <c r="AE742" s="8">
        <v>9.8176475600300003E-2</v>
      </c>
      <c r="AF742" s="8">
        <v>1.00045095239E-2</v>
      </c>
      <c r="AG742" s="8">
        <v>5.1791733830700001E-2</v>
      </c>
      <c r="AH742" s="8">
        <v>8.0534170714200007E-2</v>
      </c>
      <c r="AI742" s="8">
        <v>9.1858857953099997E-3</v>
      </c>
      <c r="AJ742" s="8">
        <v>0.13776361981499999</v>
      </c>
      <c r="AK742" s="8">
        <v>0.598228616371</v>
      </c>
      <c r="AL742" s="8">
        <v>1.3575836925699999E-4</v>
      </c>
      <c r="AM742" s="8">
        <v>0.32539093770799998</v>
      </c>
      <c r="AN742" s="8">
        <v>1.2074393772400001</v>
      </c>
      <c r="AO742" s="8">
        <v>1.01229652531</v>
      </c>
      <c r="AP742" s="8">
        <v>1.15997271895</v>
      </c>
      <c r="AS742" s="7">
        <v>541890</v>
      </c>
      <c r="AT742" s="7" t="s">
        <v>773</v>
      </c>
      <c r="AU742" s="8">
        <v>0.14965348852476931</v>
      </c>
      <c r="AV742" s="8">
        <v>3.2943020848769357E-2</v>
      </c>
      <c r="AW742" s="8">
        <v>0.22238206509898387</v>
      </c>
      <c r="AX742" s="8">
        <v>0.17161179746183564</v>
      </c>
      <c r="AY742" s="8">
        <v>2.7918163993261864E-2</v>
      </c>
      <c r="AZ742" s="8">
        <v>0.11706860433482404</v>
      </c>
      <c r="BA742" s="8">
        <v>0.17682799946245642</v>
      </c>
      <c r="BB742" s="8">
        <v>3.5279093195840314E-2</v>
      </c>
      <c r="BC742" s="8">
        <v>0.17195971535111454</v>
      </c>
      <c r="BD742" s="8">
        <v>0.14614817099282421</v>
      </c>
      <c r="BE742" s="8">
        <v>3.0754025651242096E-2</v>
      </c>
      <c r="BF742" s="8">
        <v>0.24546787419741936</v>
      </c>
      <c r="BG742" s="8">
        <v>0.57893091906870964</v>
      </c>
      <c r="BH742" s="8">
        <v>2.1208110524581452E-5</v>
      </c>
      <c r="BI742" s="8">
        <v>0.31489445584645187</v>
      </c>
      <c r="BJ742" s="8">
        <v>1.4049785744727417</v>
      </c>
      <c r="BK742" s="8">
        <v>1.2843405012740323</v>
      </c>
      <c r="BL742" s="8">
        <v>1.3518087434930643</v>
      </c>
    </row>
    <row r="743" spans="1:64" x14ac:dyDescent="0.3">
      <c r="A743" s="7">
        <v>541910</v>
      </c>
      <c r="B743" s="7" t="s">
        <v>774</v>
      </c>
      <c r="C743" s="8">
        <f t="shared" si="198"/>
        <v>9.5986295796091942E-2</v>
      </c>
      <c r="D743" s="8">
        <f t="shared" si="199"/>
        <v>2.3544712379536762E-2</v>
      </c>
      <c r="E743" s="8">
        <f t="shared" si="200"/>
        <v>0.16812547349357099</v>
      </c>
      <c r="F743" s="8">
        <f t="shared" si="201"/>
        <v>7.6216632103208865E-2</v>
      </c>
      <c r="G743" s="8">
        <f t="shared" si="202"/>
        <v>1.9023996786695002E-2</v>
      </c>
      <c r="H743" s="8">
        <f t="shared" si="203"/>
        <v>0.1027566911740347</v>
      </c>
      <c r="I743" s="8">
        <f t="shared" si="204"/>
        <v>7.1956746104425789E-2</v>
      </c>
      <c r="J743" s="8">
        <f t="shared" si="205"/>
        <v>1.6781081940765483E-2</v>
      </c>
      <c r="K743" s="8">
        <f t="shared" si="206"/>
        <v>9.8524114292296766E-2</v>
      </c>
      <c r="L743" s="8">
        <f t="shared" si="207"/>
        <v>8.4670988911879061E-2</v>
      </c>
      <c r="M743" s="8">
        <f t="shared" si="208"/>
        <v>2.0314896357164838E-2</v>
      </c>
      <c r="N743" s="8">
        <f t="shared" si="209"/>
        <v>0.16410044462751458</v>
      </c>
      <c r="O743" s="8">
        <f t="shared" si="210"/>
        <v>0.51411435234972536</v>
      </c>
      <c r="P743" s="8">
        <f t="shared" si="211"/>
        <v>1.3369335671273873E-5</v>
      </c>
      <c r="Q743" s="8">
        <f t="shared" si="212"/>
        <v>0.39403558745611267</v>
      </c>
      <c r="R743" s="8">
        <f t="shared" si="213"/>
        <v>1</v>
      </c>
      <c r="S743" s="8">
        <f t="shared" si="214"/>
        <v>0.98831990070870979</v>
      </c>
      <c r="T743" s="8">
        <f t="shared" si="215"/>
        <v>0.97758452298306475</v>
      </c>
      <c r="W743" s="7" t="s">
        <v>2046</v>
      </c>
      <c r="X743" s="7" t="s">
        <v>774</v>
      </c>
      <c r="Y743" s="8">
        <v>0</v>
      </c>
      <c r="Z743" s="8">
        <v>0</v>
      </c>
      <c r="AA743" s="8">
        <v>0</v>
      </c>
      <c r="AB743" s="8">
        <v>0</v>
      </c>
      <c r="AC743" s="8">
        <v>0</v>
      </c>
      <c r="AD743" s="8">
        <v>0</v>
      </c>
      <c r="AE743" s="8">
        <v>0</v>
      </c>
      <c r="AF743" s="8">
        <v>0</v>
      </c>
      <c r="AG743" s="8">
        <v>0</v>
      </c>
      <c r="AH743" s="8">
        <v>0</v>
      </c>
      <c r="AI743" s="8">
        <v>0</v>
      </c>
      <c r="AJ743" s="8">
        <v>0</v>
      </c>
      <c r="AK743" s="8">
        <v>0</v>
      </c>
      <c r="AL743" s="8">
        <v>0</v>
      </c>
      <c r="AM743" s="8">
        <v>0</v>
      </c>
      <c r="AN743" s="8">
        <v>1</v>
      </c>
      <c r="AO743" s="8">
        <v>0</v>
      </c>
      <c r="AP743" s="8">
        <v>0</v>
      </c>
      <c r="AS743" s="7">
        <v>541910</v>
      </c>
      <c r="AT743" s="7" t="s">
        <v>774</v>
      </c>
      <c r="AU743" s="8">
        <v>9.5986295796091942E-2</v>
      </c>
      <c r="AV743" s="8">
        <v>2.3544712379536762E-2</v>
      </c>
      <c r="AW743" s="8">
        <v>0.16812547349357099</v>
      </c>
      <c r="AX743" s="8">
        <v>7.6216632103208865E-2</v>
      </c>
      <c r="AY743" s="8">
        <v>1.9023996786695002E-2</v>
      </c>
      <c r="AZ743" s="8">
        <v>0.1027566911740347</v>
      </c>
      <c r="BA743" s="8">
        <v>7.1956746104425789E-2</v>
      </c>
      <c r="BB743" s="8">
        <v>1.6781081940765483E-2</v>
      </c>
      <c r="BC743" s="8">
        <v>9.8524114292296766E-2</v>
      </c>
      <c r="BD743" s="8">
        <v>8.4670988911879061E-2</v>
      </c>
      <c r="BE743" s="8">
        <v>2.0314896357164838E-2</v>
      </c>
      <c r="BF743" s="8">
        <v>0.16410044462751458</v>
      </c>
      <c r="BG743" s="8">
        <v>0.51411435234972536</v>
      </c>
      <c r="BH743" s="8">
        <v>1.3369335671273873E-5</v>
      </c>
      <c r="BI743" s="8">
        <v>0.39403558745611267</v>
      </c>
      <c r="BJ743" s="8">
        <v>1.2876564816691929</v>
      </c>
      <c r="BK743" s="8">
        <v>0.98831990070870979</v>
      </c>
      <c r="BL743" s="8">
        <v>0.97758452298306475</v>
      </c>
    </row>
    <row r="744" spans="1:64" x14ac:dyDescent="0.3">
      <c r="A744" s="7">
        <v>541921</v>
      </c>
      <c r="B744" s="7" t="s">
        <v>775</v>
      </c>
      <c r="C744" s="8">
        <f t="shared" si="198"/>
        <v>8.0697547992000004E-2</v>
      </c>
      <c r="D744" s="8">
        <f t="shared" si="199"/>
        <v>1.6888106067399999E-2</v>
      </c>
      <c r="E744" s="8">
        <f t="shared" si="200"/>
        <v>7.3651385697399999E-2</v>
      </c>
      <c r="F744" s="8">
        <f t="shared" si="201"/>
        <v>2.6072580772E-2</v>
      </c>
      <c r="G744" s="8">
        <f t="shared" si="202"/>
        <v>4.2403313939100001E-3</v>
      </c>
      <c r="H744" s="8">
        <f t="shared" si="203"/>
        <v>1.5969812567499998E-2</v>
      </c>
      <c r="I744" s="8">
        <f t="shared" si="204"/>
        <v>5.8593845366E-2</v>
      </c>
      <c r="J744" s="8">
        <f t="shared" si="205"/>
        <v>1.1108403545099999E-2</v>
      </c>
      <c r="K744" s="8">
        <f t="shared" si="206"/>
        <v>3.9561969201899999E-2</v>
      </c>
      <c r="L744" s="8">
        <f t="shared" si="207"/>
        <v>6.5278796685900004E-2</v>
      </c>
      <c r="M744" s="8">
        <f t="shared" si="208"/>
        <v>1.40901973381E-2</v>
      </c>
      <c r="N744" s="8">
        <f t="shared" si="209"/>
        <v>8.0305967089099997E-2</v>
      </c>
      <c r="O744" s="8">
        <f t="shared" si="210"/>
        <v>0.59843523276800004</v>
      </c>
      <c r="P744" s="8">
        <f t="shared" si="211"/>
        <v>2.6741549267E-5</v>
      </c>
      <c r="Q744" s="8">
        <f t="shared" si="212"/>
        <v>0.45129243650899997</v>
      </c>
      <c r="R744" s="8">
        <f t="shared" si="213"/>
        <v>1.17123703976</v>
      </c>
      <c r="S744" s="8">
        <f t="shared" si="214"/>
        <v>1.0462827247299999</v>
      </c>
      <c r="T744" s="8">
        <f t="shared" si="215"/>
        <v>1.1092642181100001</v>
      </c>
      <c r="W744" s="7" t="s">
        <v>2047</v>
      </c>
      <c r="X744" s="7" t="s">
        <v>775</v>
      </c>
      <c r="Y744" s="8">
        <v>8.0697547992000004E-2</v>
      </c>
      <c r="Z744" s="8">
        <v>1.6888106067399999E-2</v>
      </c>
      <c r="AA744" s="8">
        <v>7.3651385697399999E-2</v>
      </c>
      <c r="AB744" s="8">
        <v>2.6072580772E-2</v>
      </c>
      <c r="AC744" s="8">
        <v>4.2403313939100001E-3</v>
      </c>
      <c r="AD744" s="8">
        <v>1.5969812567499998E-2</v>
      </c>
      <c r="AE744" s="8">
        <v>5.8593845366E-2</v>
      </c>
      <c r="AF744" s="8">
        <v>1.1108403545099999E-2</v>
      </c>
      <c r="AG744" s="8">
        <v>3.9561969201899999E-2</v>
      </c>
      <c r="AH744" s="8">
        <v>6.5278796685900004E-2</v>
      </c>
      <c r="AI744" s="8">
        <v>1.40901973381E-2</v>
      </c>
      <c r="AJ744" s="8">
        <v>8.0305967089099997E-2</v>
      </c>
      <c r="AK744" s="8">
        <v>0.59843523276800004</v>
      </c>
      <c r="AL744" s="8">
        <v>2.6741549267E-5</v>
      </c>
      <c r="AM744" s="8">
        <v>0.45129243650899997</v>
      </c>
      <c r="AN744" s="8">
        <v>1.17123703976</v>
      </c>
      <c r="AO744" s="8">
        <v>1.0462827247299999</v>
      </c>
      <c r="AP744" s="8">
        <v>1.1092642181100001</v>
      </c>
      <c r="AS744" s="7">
        <v>541921</v>
      </c>
      <c r="AT744" s="7" t="s">
        <v>775</v>
      </c>
      <c r="AU744" s="8">
        <v>0.13714107568507744</v>
      </c>
      <c r="AV744" s="8">
        <v>3.9024215135956448E-2</v>
      </c>
      <c r="AW744" s="8">
        <v>0.19842892765310643</v>
      </c>
      <c r="AX744" s="8">
        <v>5.2943875885877414E-2</v>
      </c>
      <c r="AY744" s="8">
        <v>1.1953419195785478E-2</v>
      </c>
      <c r="AZ744" s="8">
        <v>5.156826670349049E-2</v>
      </c>
      <c r="BA744" s="8">
        <v>0.10873496458695807</v>
      </c>
      <c r="BB744" s="8">
        <v>2.8772858461984848E-2</v>
      </c>
      <c r="BC744" s="8">
        <v>0.1410067439455758</v>
      </c>
      <c r="BD744" s="8">
        <v>0.11891628488017583</v>
      </c>
      <c r="BE744" s="8">
        <v>3.4836164222562901E-2</v>
      </c>
      <c r="BF744" s="8">
        <v>0.19652201886190163</v>
      </c>
      <c r="BG744" s="8">
        <v>0.59843523276800004</v>
      </c>
      <c r="BH744" s="8">
        <v>2.8293621417419677E-5</v>
      </c>
      <c r="BI744" s="8">
        <v>0.45129243650900003</v>
      </c>
      <c r="BJ744" s="8">
        <v>1.3745942184745155</v>
      </c>
      <c r="BK744" s="8">
        <v>1.1164655617858068</v>
      </c>
      <c r="BL744" s="8">
        <v>1.2785145669938713</v>
      </c>
    </row>
    <row r="745" spans="1:64" x14ac:dyDescent="0.3">
      <c r="A745" s="7">
        <v>541922</v>
      </c>
      <c r="B745" s="7" t="s">
        <v>776</v>
      </c>
      <c r="C745" s="8">
        <f t="shared" si="198"/>
        <v>8.0585695659499995E-2</v>
      </c>
      <c r="D745" s="8">
        <f t="shared" si="199"/>
        <v>1.6831404625000001E-2</v>
      </c>
      <c r="E745" s="8">
        <f t="shared" si="200"/>
        <v>7.4943465381899999E-2</v>
      </c>
      <c r="F745" s="8">
        <f t="shared" si="201"/>
        <v>3.10083425164E-2</v>
      </c>
      <c r="G745" s="8">
        <f t="shared" si="202"/>
        <v>5.0148733490000003E-3</v>
      </c>
      <c r="H745" s="8">
        <f t="shared" si="203"/>
        <v>1.9636100081700001E-2</v>
      </c>
      <c r="I745" s="8">
        <f t="shared" si="204"/>
        <v>5.8209686780900001E-2</v>
      </c>
      <c r="J745" s="8">
        <f t="shared" si="205"/>
        <v>1.10008783123E-2</v>
      </c>
      <c r="K745" s="8">
        <f t="shared" si="206"/>
        <v>4.0477933345699997E-2</v>
      </c>
      <c r="L745" s="8">
        <f t="shared" si="207"/>
        <v>6.5860551668999998E-2</v>
      </c>
      <c r="M745" s="8">
        <f t="shared" si="208"/>
        <v>1.41826440797E-2</v>
      </c>
      <c r="N745" s="8">
        <f t="shared" si="209"/>
        <v>8.2262521814100001E-2</v>
      </c>
      <c r="O745" s="8">
        <f t="shared" si="210"/>
        <v>0.59271246987299997</v>
      </c>
      <c r="P745" s="8">
        <f t="shared" si="211"/>
        <v>2.25626485259E-5</v>
      </c>
      <c r="Q745" s="8">
        <f t="shared" si="212"/>
        <v>0.45440224091100001</v>
      </c>
      <c r="R745" s="8">
        <f t="shared" si="213"/>
        <v>1.17236056567</v>
      </c>
      <c r="S745" s="8">
        <f t="shared" si="214"/>
        <v>1.0556593159500001</v>
      </c>
      <c r="T745" s="8">
        <f t="shared" si="215"/>
        <v>1.1096884984399999</v>
      </c>
      <c r="W745" s="7" t="s">
        <v>2048</v>
      </c>
      <c r="X745" s="7" t="s">
        <v>776</v>
      </c>
      <c r="Y745" s="8">
        <v>8.0585695659499995E-2</v>
      </c>
      <c r="Z745" s="8">
        <v>1.6831404625000001E-2</v>
      </c>
      <c r="AA745" s="8">
        <v>7.4943465381899999E-2</v>
      </c>
      <c r="AB745" s="8">
        <v>3.10083425164E-2</v>
      </c>
      <c r="AC745" s="8">
        <v>5.0148733490000003E-3</v>
      </c>
      <c r="AD745" s="8">
        <v>1.9636100081700001E-2</v>
      </c>
      <c r="AE745" s="8">
        <v>5.8209686780900001E-2</v>
      </c>
      <c r="AF745" s="8">
        <v>1.10008783123E-2</v>
      </c>
      <c r="AG745" s="8">
        <v>4.0477933345699997E-2</v>
      </c>
      <c r="AH745" s="8">
        <v>6.5860551668999998E-2</v>
      </c>
      <c r="AI745" s="8">
        <v>1.41826440797E-2</v>
      </c>
      <c r="AJ745" s="8">
        <v>8.2262521814100001E-2</v>
      </c>
      <c r="AK745" s="8">
        <v>0.59271246987299997</v>
      </c>
      <c r="AL745" s="8">
        <v>2.25626485259E-5</v>
      </c>
      <c r="AM745" s="8">
        <v>0.45440224091100001</v>
      </c>
      <c r="AN745" s="8">
        <v>1.17236056567</v>
      </c>
      <c r="AO745" s="8">
        <v>1.0556593159500001</v>
      </c>
      <c r="AP745" s="8">
        <v>1.1096884984399999</v>
      </c>
      <c r="AS745" s="7">
        <v>541922</v>
      </c>
      <c r="AT745" s="7" t="s">
        <v>776</v>
      </c>
      <c r="AU745" s="8">
        <v>0.13718451760727909</v>
      </c>
      <c r="AV745" s="8">
        <v>3.8973551794120972E-2</v>
      </c>
      <c r="AW745" s="8">
        <v>0.19820100305520646</v>
      </c>
      <c r="AX745" s="8">
        <v>9.7165624668438699E-2</v>
      </c>
      <c r="AY745" s="8">
        <v>2.1515419809909998E-2</v>
      </c>
      <c r="AZ745" s="8">
        <v>9.3664241809399987E-2</v>
      </c>
      <c r="BA745" s="8">
        <v>0.1081492793685984</v>
      </c>
      <c r="BB745" s="8">
        <v>2.8543540382556933E-2</v>
      </c>
      <c r="BC745" s="8">
        <v>0.14008821474435648</v>
      </c>
      <c r="BD745" s="8">
        <v>0.12018754138430161</v>
      </c>
      <c r="BE745" s="8">
        <v>3.5136371709043553E-2</v>
      </c>
      <c r="BF745" s="8">
        <v>0.19826039563923389</v>
      </c>
      <c r="BG745" s="8">
        <v>0.59271246987299986</v>
      </c>
      <c r="BH745" s="8">
        <v>1.4102960660898867E-5</v>
      </c>
      <c r="BI745" s="8">
        <v>0.45440224091100034</v>
      </c>
      <c r="BJ745" s="8">
        <v>1.3743590724567749</v>
      </c>
      <c r="BK745" s="8">
        <v>1.2123452862885482</v>
      </c>
      <c r="BL745" s="8">
        <v>1.276781034495645</v>
      </c>
    </row>
    <row r="746" spans="1:64" x14ac:dyDescent="0.3">
      <c r="A746" s="7">
        <v>541930</v>
      </c>
      <c r="B746" s="7" t="s">
        <v>777</v>
      </c>
      <c r="C746" s="8">
        <f t="shared" si="198"/>
        <v>5.79307190653E-2</v>
      </c>
      <c r="D746" s="8">
        <f t="shared" si="199"/>
        <v>7.93646974797E-3</v>
      </c>
      <c r="E746" s="8">
        <f t="shared" si="200"/>
        <v>8.7003092610100002E-2</v>
      </c>
      <c r="F746" s="8">
        <f t="shared" si="201"/>
        <v>4.7523889223499999E-3</v>
      </c>
      <c r="G746" s="8">
        <f t="shared" si="202"/>
        <v>5.8676049802599997E-4</v>
      </c>
      <c r="H746" s="8">
        <f t="shared" si="203"/>
        <v>4.3787404479199996E-3</v>
      </c>
      <c r="I746" s="8">
        <f t="shared" si="204"/>
        <v>3.8832663166000002E-2</v>
      </c>
      <c r="J746" s="8">
        <f t="shared" si="205"/>
        <v>4.9959728346499997E-3</v>
      </c>
      <c r="K746" s="8">
        <f t="shared" si="206"/>
        <v>3.4834819165099999E-2</v>
      </c>
      <c r="L746" s="8">
        <f t="shared" si="207"/>
        <v>5.0143843852300002E-2</v>
      </c>
      <c r="M746" s="8">
        <f t="shared" si="208"/>
        <v>6.6207877266900002E-3</v>
      </c>
      <c r="N746" s="8">
        <f t="shared" si="209"/>
        <v>9.4695528622799993E-2</v>
      </c>
      <c r="O746" s="8">
        <f t="shared" si="210"/>
        <v>0.64117083647899997</v>
      </c>
      <c r="P746" s="8">
        <f t="shared" si="211"/>
        <v>1.0267665320199999E-4</v>
      </c>
      <c r="Q746" s="8">
        <f t="shared" si="212"/>
        <v>0.49641469335600003</v>
      </c>
      <c r="R746" s="8">
        <f t="shared" si="213"/>
        <v>1.15287028142</v>
      </c>
      <c r="S746" s="8">
        <f t="shared" si="214"/>
        <v>1.0097178898700001</v>
      </c>
      <c r="T746" s="8">
        <f t="shared" si="215"/>
        <v>1.0786634551700001</v>
      </c>
      <c r="W746" s="7" t="s">
        <v>2049</v>
      </c>
      <c r="X746" s="7" t="s">
        <v>777</v>
      </c>
      <c r="Y746" s="8">
        <v>5.79307190653E-2</v>
      </c>
      <c r="Z746" s="8">
        <v>7.93646974797E-3</v>
      </c>
      <c r="AA746" s="8">
        <v>8.7003092610100002E-2</v>
      </c>
      <c r="AB746" s="8">
        <v>4.7523889223499999E-3</v>
      </c>
      <c r="AC746" s="8">
        <v>5.8676049802599997E-4</v>
      </c>
      <c r="AD746" s="8">
        <v>4.3787404479199996E-3</v>
      </c>
      <c r="AE746" s="8">
        <v>3.8832663166000002E-2</v>
      </c>
      <c r="AF746" s="8">
        <v>4.9959728346499997E-3</v>
      </c>
      <c r="AG746" s="8">
        <v>3.4834819165099999E-2</v>
      </c>
      <c r="AH746" s="8">
        <v>5.0143843852300002E-2</v>
      </c>
      <c r="AI746" s="8">
        <v>6.6207877266900002E-3</v>
      </c>
      <c r="AJ746" s="8">
        <v>9.4695528622799993E-2</v>
      </c>
      <c r="AK746" s="8">
        <v>0.64117083647899997</v>
      </c>
      <c r="AL746" s="8">
        <v>1.0267665320199999E-4</v>
      </c>
      <c r="AM746" s="8">
        <v>0.49641469335600003</v>
      </c>
      <c r="AN746" s="8">
        <v>1.15287028142</v>
      </c>
      <c r="AO746" s="8">
        <v>1.0097178898700001</v>
      </c>
      <c r="AP746" s="8">
        <v>1.0786634551700001</v>
      </c>
      <c r="AS746" s="7">
        <v>541930</v>
      </c>
      <c r="AT746" s="7" t="s">
        <v>777</v>
      </c>
      <c r="AU746" s="8">
        <v>9.8759884653545155E-2</v>
      </c>
      <c r="AV746" s="8">
        <v>2.3845996108329989E-2</v>
      </c>
      <c r="AW746" s="8">
        <v>0.17296347088540479</v>
      </c>
      <c r="AX746" s="8">
        <v>3.8319697492002099E-2</v>
      </c>
      <c r="AY746" s="8">
        <v>8.8598994961225155E-3</v>
      </c>
      <c r="AZ746" s="8">
        <v>4.943167829045484E-2</v>
      </c>
      <c r="BA746" s="8">
        <v>7.4094548993330636E-2</v>
      </c>
      <c r="BB746" s="8">
        <v>1.7048148778100968E-2</v>
      </c>
      <c r="BC746" s="8">
        <v>0.10145300529175647</v>
      </c>
      <c r="BD746" s="8">
        <v>8.8372222902571018E-2</v>
      </c>
      <c r="BE746" s="8">
        <v>2.0860694059295644E-2</v>
      </c>
      <c r="BF746" s="8">
        <v>0.17127298477710642</v>
      </c>
      <c r="BG746" s="8">
        <v>0.5377561854339995</v>
      </c>
      <c r="BH746" s="8">
        <v>2.5596313834449846E-5</v>
      </c>
      <c r="BI746" s="8">
        <v>0.41634780733083915</v>
      </c>
      <c r="BJ746" s="8">
        <v>1.2955693516475808</v>
      </c>
      <c r="BK746" s="8">
        <v>0.93532095269806459</v>
      </c>
      <c r="BL746" s="8">
        <v>1.0313053804825807</v>
      </c>
    </row>
    <row r="747" spans="1:64" x14ac:dyDescent="0.3">
      <c r="A747" s="7">
        <v>541940</v>
      </c>
      <c r="B747" s="7" t="s">
        <v>778</v>
      </c>
      <c r="C747" s="8">
        <f t="shared" si="198"/>
        <v>2.3031176804399998E-2</v>
      </c>
      <c r="D747" s="8">
        <f t="shared" si="199"/>
        <v>3.1472024353900001E-3</v>
      </c>
      <c r="E747" s="8">
        <f t="shared" si="200"/>
        <v>0.10920052133200001</v>
      </c>
      <c r="F747" s="8">
        <f t="shared" si="201"/>
        <v>2.6342147703100002E-2</v>
      </c>
      <c r="G747" s="8">
        <f t="shared" si="202"/>
        <v>3.6257309406499999E-3</v>
      </c>
      <c r="H747" s="8">
        <f t="shared" si="203"/>
        <v>5.9813936178800001E-2</v>
      </c>
      <c r="I747" s="8">
        <f t="shared" si="204"/>
        <v>1.9853649502400001E-2</v>
      </c>
      <c r="J747" s="8">
        <f t="shared" si="205"/>
        <v>2.5076262742199998E-3</v>
      </c>
      <c r="K747" s="8">
        <f t="shared" si="206"/>
        <v>4.2045503681599997E-2</v>
      </c>
      <c r="L747" s="8">
        <f t="shared" si="207"/>
        <v>1.72537018688E-2</v>
      </c>
      <c r="M747" s="8">
        <f t="shared" si="208"/>
        <v>2.50576965626E-3</v>
      </c>
      <c r="N747" s="8">
        <f t="shared" si="209"/>
        <v>0.11857760285500001</v>
      </c>
      <c r="O747" s="8">
        <f t="shared" si="210"/>
        <v>0.67638446920999995</v>
      </c>
      <c r="P747" s="8">
        <f t="shared" si="211"/>
        <v>6.9823549900999997E-6</v>
      </c>
      <c r="Q747" s="8">
        <f t="shared" si="212"/>
        <v>0.39517920763999997</v>
      </c>
      <c r="R747" s="8">
        <f t="shared" si="213"/>
        <v>1.1353789005699999</v>
      </c>
      <c r="S747" s="8">
        <f t="shared" si="214"/>
        <v>1.08978181482</v>
      </c>
      <c r="T747" s="8">
        <f t="shared" si="215"/>
        <v>1.0644067794600001</v>
      </c>
      <c r="W747" s="7" t="s">
        <v>2050</v>
      </c>
      <c r="X747" s="7" t="s">
        <v>778</v>
      </c>
      <c r="Y747" s="8">
        <v>2.3031176804399998E-2</v>
      </c>
      <c r="Z747" s="8">
        <v>3.1472024353900001E-3</v>
      </c>
      <c r="AA747" s="8">
        <v>0.10920052133200001</v>
      </c>
      <c r="AB747" s="8">
        <v>2.6342147703100002E-2</v>
      </c>
      <c r="AC747" s="8">
        <v>3.6257309406499999E-3</v>
      </c>
      <c r="AD747" s="8">
        <v>5.9813936178800001E-2</v>
      </c>
      <c r="AE747" s="8">
        <v>1.9853649502400001E-2</v>
      </c>
      <c r="AF747" s="8">
        <v>2.5076262742199998E-3</v>
      </c>
      <c r="AG747" s="8">
        <v>4.2045503681599997E-2</v>
      </c>
      <c r="AH747" s="8">
        <v>1.72537018688E-2</v>
      </c>
      <c r="AI747" s="8">
        <v>2.50576965626E-3</v>
      </c>
      <c r="AJ747" s="8">
        <v>0.11857760285500001</v>
      </c>
      <c r="AK747" s="8">
        <v>0.67638446920999995</v>
      </c>
      <c r="AL747" s="8">
        <v>6.9823549900999997E-6</v>
      </c>
      <c r="AM747" s="8">
        <v>0.39517920763999997</v>
      </c>
      <c r="AN747" s="8">
        <v>1.1353789005699999</v>
      </c>
      <c r="AO747" s="8">
        <v>1.08978181482</v>
      </c>
      <c r="AP747" s="8">
        <v>1.0644067794600001</v>
      </c>
      <c r="AS747" s="7">
        <v>541940</v>
      </c>
      <c r="AT747" s="7" t="s">
        <v>778</v>
      </c>
      <c r="AU747" s="8">
        <v>5.3113037855240346E-2</v>
      </c>
      <c r="AV747" s="8">
        <v>1.2002258086812904E-2</v>
      </c>
      <c r="AW747" s="8">
        <v>0.21709434310266124</v>
      </c>
      <c r="AX747" s="8">
        <v>4.2929412839798384E-2</v>
      </c>
      <c r="AY747" s="8">
        <v>1.1984504416249677E-2</v>
      </c>
      <c r="AZ747" s="8">
        <v>0.15024181503462419</v>
      </c>
      <c r="BA747" s="8">
        <v>3.8541471044175817E-2</v>
      </c>
      <c r="BB747" s="8">
        <v>1.0417242158176776E-2</v>
      </c>
      <c r="BC747" s="8">
        <v>0.1392147587757129</v>
      </c>
      <c r="BD747" s="8">
        <v>4.2135873984269365E-2</v>
      </c>
      <c r="BE747" s="8">
        <v>9.8075226177572559E-3</v>
      </c>
      <c r="BF747" s="8">
        <v>0.2116896781576936</v>
      </c>
      <c r="BG747" s="8">
        <v>0.66547504228725773</v>
      </c>
      <c r="BH747" s="8">
        <v>6.7226028029269357E-6</v>
      </c>
      <c r="BI747" s="8">
        <v>0.38880534945225748</v>
      </c>
      <c r="BJ747" s="8">
        <v>1.2822096390443547</v>
      </c>
      <c r="BK747" s="8">
        <v>1.1890267000329033</v>
      </c>
      <c r="BL747" s="8">
        <v>1.1720444397198384</v>
      </c>
    </row>
    <row r="748" spans="1:64" x14ac:dyDescent="0.3">
      <c r="A748" s="7">
        <v>541990</v>
      </c>
      <c r="B748" s="7" t="s">
        <v>779</v>
      </c>
      <c r="C748" s="8">
        <f t="shared" si="198"/>
        <v>5.7799095046100001E-2</v>
      </c>
      <c r="D748" s="8">
        <f t="shared" si="199"/>
        <v>7.90818296457E-3</v>
      </c>
      <c r="E748" s="8">
        <f t="shared" si="200"/>
        <v>8.7752566655599995E-2</v>
      </c>
      <c r="F748" s="8">
        <f t="shared" si="201"/>
        <v>3.94214935118E-2</v>
      </c>
      <c r="G748" s="8">
        <f t="shared" si="202"/>
        <v>4.8549560904700001E-3</v>
      </c>
      <c r="H748" s="8">
        <f t="shared" si="203"/>
        <v>3.67800669811E-2</v>
      </c>
      <c r="I748" s="8">
        <f t="shared" si="204"/>
        <v>3.8826518398399998E-2</v>
      </c>
      <c r="J748" s="8">
        <f t="shared" si="205"/>
        <v>4.98619274935E-3</v>
      </c>
      <c r="K748" s="8">
        <f t="shared" si="206"/>
        <v>3.5287327884599998E-2</v>
      </c>
      <c r="L748" s="8">
        <f t="shared" si="207"/>
        <v>4.9001314961300002E-2</v>
      </c>
      <c r="M748" s="8">
        <f t="shared" si="208"/>
        <v>6.4640897216600001E-3</v>
      </c>
      <c r="N748" s="8">
        <f t="shared" si="209"/>
        <v>9.3530848863499993E-2</v>
      </c>
      <c r="O748" s="8">
        <f t="shared" si="210"/>
        <v>0.65430197504900001</v>
      </c>
      <c r="P748" s="8">
        <f t="shared" si="211"/>
        <v>1.23780956992E-5</v>
      </c>
      <c r="Q748" s="8">
        <f t="shared" si="212"/>
        <v>0.49561661839299997</v>
      </c>
      <c r="R748" s="8">
        <f t="shared" si="213"/>
        <v>1.15345984467</v>
      </c>
      <c r="S748" s="8">
        <f t="shared" si="214"/>
        <v>1.0810565165799999</v>
      </c>
      <c r="T748" s="8">
        <f t="shared" si="215"/>
        <v>1.0791000390300001</v>
      </c>
      <c r="W748" s="7" t="s">
        <v>2051</v>
      </c>
      <c r="X748" s="7" t="s">
        <v>779</v>
      </c>
      <c r="Y748" s="8">
        <v>5.7799095046100001E-2</v>
      </c>
      <c r="Z748" s="8">
        <v>7.90818296457E-3</v>
      </c>
      <c r="AA748" s="8">
        <v>8.7752566655599995E-2</v>
      </c>
      <c r="AB748" s="8">
        <v>3.94214935118E-2</v>
      </c>
      <c r="AC748" s="8">
        <v>4.8549560904700001E-3</v>
      </c>
      <c r="AD748" s="8">
        <v>3.67800669811E-2</v>
      </c>
      <c r="AE748" s="8">
        <v>3.8826518398399998E-2</v>
      </c>
      <c r="AF748" s="8">
        <v>4.98619274935E-3</v>
      </c>
      <c r="AG748" s="8">
        <v>3.5287327884599998E-2</v>
      </c>
      <c r="AH748" s="8">
        <v>4.9001314961300002E-2</v>
      </c>
      <c r="AI748" s="8">
        <v>6.4640897216600001E-3</v>
      </c>
      <c r="AJ748" s="8">
        <v>9.3530848863499993E-2</v>
      </c>
      <c r="AK748" s="8">
        <v>0.65430197504900001</v>
      </c>
      <c r="AL748" s="8">
        <v>1.23780956992E-5</v>
      </c>
      <c r="AM748" s="8">
        <v>0.49561661839299997</v>
      </c>
      <c r="AN748" s="8">
        <v>1.15345984467</v>
      </c>
      <c r="AO748" s="8">
        <v>1.0810565165799999</v>
      </c>
      <c r="AP748" s="8">
        <v>1.0791000390300001</v>
      </c>
      <c r="AS748" s="7">
        <v>541990</v>
      </c>
      <c r="AT748" s="7" t="s">
        <v>779</v>
      </c>
      <c r="AU748" s="8">
        <v>0.11111374643745968</v>
      </c>
      <c r="AV748" s="8">
        <v>2.5898355161067092E-2</v>
      </c>
      <c r="AW748" s="8">
        <v>0.19558288668240967</v>
      </c>
      <c r="AX748" s="8">
        <v>6.9807084252898374E-2</v>
      </c>
      <c r="AY748" s="8">
        <v>1.5311447075812902E-2</v>
      </c>
      <c r="AZ748" s="8">
        <v>9.1668236531756431E-2</v>
      </c>
      <c r="BA748" s="8">
        <v>8.2880712051920907E-2</v>
      </c>
      <c r="BB748" s="8">
        <v>1.8432656671524522E-2</v>
      </c>
      <c r="BC748" s="8">
        <v>0.11304587047727094</v>
      </c>
      <c r="BD748" s="8">
        <v>9.7055511596391947E-2</v>
      </c>
      <c r="BE748" s="8">
        <v>2.2150279198248718E-2</v>
      </c>
      <c r="BF748" s="8">
        <v>0.19061835624991286</v>
      </c>
      <c r="BG748" s="8">
        <v>0.65430197504900112</v>
      </c>
      <c r="BH748" s="8">
        <v>1.2558602794666297E-5</v>
      </c>
      <c r="BI748" s="8">
        <v>0.49561661839300064</v>
      </c>
      <c r="BJ748" s="8">
        <v>1.3325949882809673</v>
      </c>
      <c r="BK748" s="8">
        <v>1.1767867678601618</v>
      </c>
      <c r="BL748" s="8">
        <v>1.2143592392008065</v>
      </c>
    </row>
    <row r="749" spans="1:64" x14ac:dyDescent="0.3">
      <c r="A749" s="7">
        <v>551111</v>
      </c>
      <c r="B749" s="7" t="s">
        <v>780</v>
      </c>
      <c r="C749" s="8">
        <f t="shared" si="198"/>
        <v>2.3909393838096777E-2</v>
      </c>
      <c r="D749" s="8">
        <f t="shared" si="199"/>
        <v>7.1742706727080654E-3</v>
      </c>
      <c r="E749" s="8">
        <f t="shared" si="200"/>
        <v>2.6482947605435479E-2</v>
      </c>
      <c r="F749" s="8">
        <f t="shared" si="201"/>
        <v>2.1923328942529033E-2</v>
      </c>
      <c r="G749" s="8">
        <f t="shared" si="202"/>
        <v>8.3865065023322576E-3</v>
      </c>
      <c r="H749" s="8">
        <f t="shared" si="203"/>
        <v>2.2838246507679034E-2</v>
      </c>
      <c r="I749" s="8">
        <f t="shared" si="204"/>
        <v>1.5239709975435485E-2</v>
      </c>
      <c r="J749" s="8">
        <f t="shared" si="205"/>
        <v>4.6229341359129037E-3</v>
      </c>
      <c r="K749" s="8">
        <f t="shared" si="206"/>
        <v>1.5762172020256451E-2</v>
      </c>
      <c r="L749" s="8">
        <f t="shared" si="207"/>
        <v>2.3682323246677416E-2</v>
      </c>
      <c r="M749" s="8">
        <f t="shared" si="208"/>
        <v>6.8771030017725811E-3</v>
      </c>
      <c r="N749" s="8">
        <f t="shared" si="209"/>
        <v>2.669192065720968E-2</v>
      </c>
      <c r="O749" s="8">
        <f t="shared" si="210"/>
        <v>6.7297959959209688E-2</v>
      </c>
      <c r="P749" s="8">
        <f t="shared" si="211"/>
        <v>1.2137116001025163E-6</v>
      </c>
      <c r="Q749" s="8">
        <f t="shared" si="212"/>
        <v>6.2791647450677418E-2</v>
      </c>
      <c r="R749" s="8">
        <f t="shared" si="213"/>
        <v>1</v>
      </c>
      <c r="S749" s="8">
        <f t="shared" si="214"/>
        <v>0.16605130775887098</v>
      </c>
      <c r="T749" s="8">
        <f t="shared" si="215"/>
        <v>0.14852804193774191</v>
      </c>
      <c r="W749" s="7" t="s">
        <v>2052</v>
      </c>
      <c r="X749" s="7" t="s">
        <v>780</v>
      </c>
      <c r="Y749" s="8">
        <v>0</v>
      </c>
      <c r="Z749" s="8">
        <v>0</v>
      </c>
      <c r="AA749" s="8">
        <v>0</v>
      </c>
      <c r="AB749" s="8">
        <v>0</v>
      </c>
      <c r="AC749" s="8">
        <v>0</v>
      </c>
      <c r="AD749" s="8">
        <v>0</v>
      </c>
      <c r="AE749" s="8">
        <v>0</v>
      </c>
      <c r="AF749" s="8">
        <v>0</v>
      </c>
      <c r="AG749" s="8">
        <v>0</v>
      </c>
      <c r="AH749" s="8">
        <v>0</v>
      </c>
      <c r="AI749" s="8">
        <v>0</v>
      </c>
      <c r="AJ749" s="8">
        <v>0</v>
      </c>
      <c r="AK749" s="8">
        <v>0</v>
      </c>
      <c r="AL749" s="8">
        <v>0</v>
      </c>
      <c r="AM749" s="8">
        <v>0</v>
      </c>
      <c r="AN749" s="8">
        <v>1</v>
      </c>
      <c r="AO749" s="8">
        <v>0</v>
      </c>
      <c r="AP749" s="8">
        <v>0</v>
      </c>
      <c r="AS749" s="7">
        <v>551111</v>
      </c>
      <c r="AT749" s="7" t="s">
        <v>780</v>
      </c>
      <c r="AU749" s="8">
        <v>2.3909393838096777E-2</v>
      </c>
      <c r="AV749" s="8">
        <v>7.1742706727080654E-3</v>
      </c>
      <c r="AW749" s="8">
        <v>2.6482947605435479E-2</v>
      </c>
      <c r="AX749" s="8">
        <v>2.1923328942529033E-2</v>
      </c>
      <c r="AY749" s="8">
        <v>8.3865065023322576E-3</v>
      </c>
      <c r="AZ749" s="8">
        <v>2.2838246507679034E-2</v>
      </c>
      <c r="BA749" s="8">
        <v>1.5239709975435485E-2</v>
      </c>
      <c r="BB749" s="8">
        <v>4.6229341359129037E-3</v>
      </c>
      <c r="BC749" s="8">
        <v>1.5762172020256451E-2</v>
      </c>
      <c r="BD749" s="8">
        <v>2.3682323246677416E-2</v>
      </c>
      <c r="BE749" s="8">
        <v>6.8771030017725811E-3</v>
      </c>
      <c r="BF749" s="8">
        <v>2.669192065720968E-2</v>
      </c>
      <c r="BG749" s="8">
        <v>6.7297959959209688E-2</v>
      </c>
      <c r="BH749" s="8">
        <v>1.2137116001025163E-6</v>
      </c>
      <c r="BI749" s="8">
        <v>6.2791647450677418E-2</v>
      </c>
      <c r="BJ749" s="8">
        <v>1.0575666121162903</v>
      </c>
      <c r="BK749" s="8">
        <v>0.16605130775887098</v>
      </c>
      <c r="BL749" s="8">
        <v>0.14852804193774191</v>
      </c>
    </row>
    <row r="750" spans="1:64" x14ac:dyDescent="0.3">
      <c r="A750" s="7">
        <v>551112</v>
      </c>
      <c r="B750" s="7" t="s">
        <v>781</v>
      </c>
      <c r="C750" s="8">
        <f t="shared" si="198"/>
        <v>9.6622020718061322E-2</v>
      </c>
      <c r="D750" s="8">
        <f t="shared" si="199"/>
        <v>2.395685756133388E-2</v>
      </c>
      <c r="E750" s="8">
        <f t="shared" si="200"/>
        <v>0.12350929976718711</v>
      </c>
      <c r="F750" s="8">
        <f t="shared" si="201"/>
        <v>0.15229561607071126</v>
      </c>
      <c r="G750" s="8">
        <f t="shared" si="202"/>
        <v>4.1886577303924512E-2</v>
      </c>
      <c r="H750" s="8">
        <f t="shared" si="203"/>
        <v>0.19000436633147091</v>
      </c>
      <c r="I750" s="8">
        <f t="shared" si="204"/>
        <v>6.0717270020674195E-2</v>
      </c>
      <c r="J750" s="8">
        <f t="shared" si="205"/>
        <v>1.5222192421532907E-2</v>
      </c>
      <c r="K750" s="8">
        <f t="shared" si="206"/>
        <v>7.3785120717253211E-2</v>
      </c>
      <c r="L750" s="8">
        <f t="shared" si="207"/>
        <v>9.2532219568330631E-2</v>
      </c>
      <c r="M750" s="8">
        <f t="shared" si="208"/>
        <v>2.2168009326249995E-2</v>
      </c>
      <c r="N750" s="8">
        <f t="shared" si="209"/>
        <v>0.12106003528402902</v>
      </c>
      <c r="O750" s="8">
        <f t="shared" si="210"/>
        <v>0.3556041463364516</v>
      </c>
      <c r="P750" s="8">
        <f t="shared" si="211"/>
        <v>3.0745744648336294E-6</v>
      </c>
      <c r="Q750" s="8">
        <f t="shared" si="212"/>
        <v>0.32409697817032257</v>
      </c>
      <c r="R750" s="8">
        <f t="shared" si="213"/>
        <v>1</v>
      </c>
      <c r="S750" s="8">
        <f t="shared" si="214"/>
        <v>0.96483172099629033</v>
      </c>
      <c r="T750" s="8">
        <f t="shared" si="215"/>
        <v>0.73036974444983882</v>
      </c>
      <c r="W750" s="7" t="s">
        <v>2053</v>
      </c>
      <c r="X750" s="7" t="s">
        <v>781</v>
      </c>
      <c r="Y750" s="8">
        <v>0</v>
      </c>
      <c r="Z750" s="8">
        <v>0</v>
      </c>
      <c r="AA750" s="8">
        <v>0</v>
      </c>
      <c r="AB750" s="8">
        <v>0</v>
      </c>
      <c r="AC750" s="8">
        <v>0</v>
      </c>
      <c r="AD750" s="8">
        <v>0</v>
      </c>
      <c r="AE750" s="8">
        <v>0</v>
      </c>
      <c r="AF750" s="8">
        <v>0</v>
      </c>
      <c r="AG750" s="8">
        <v>0</v>
      </c>
      <c r="AH750" s="8">
        <v>0</v>
      </c>
      <c r="AI750" s="8">
        <v>0</v>
      </c>
      <c r="AJ750" s="8">
        <v>0</v>
      </c>
      <c r="AK750" s="8">
        <v>0</v>
      </c>
      <c r="AL750" s="8">
        <v>0</v>
      </c>
      <c r="AM750" s="8">
        <v>0</v>
      </c>
      <c r="AN750" s="8">
        <v>1</v>
      </c>
      <c r="AO750" s="8">
        <v>0</v>
      </c>
      <c r="AP750" s="8">
        <v>0</v>
      </c>
      <c r="AS750" s="7">
        <v>551112</v>
      </c>
      <c r="AT750" s="7" t="s">
        <v>781</v>
      </c>
      <c r="AU750" s="8">
        <v>9.6622020718061322E-2</v>
      </c>
      <c r="AV750" s="8">
        <v>2.395685756133388E-2</v>
      </c>
      <c r="AW750" s="8">
        <v>0.12350929976718711</v>
      </c>
      <c r="AX750" s="8">
        <v>0.15229561607071126</v>
      </c>
      <c r="AY750" s="8">
        <v>4.1886577303924512E-2</v>
      </c>
      <c r="AZ750" s="8">
        <v>0.19000436633147091</v>
      </c>
      <c r="BA750" s="8">
        <v>6.0717270020674195E-2</v>
      </c>
      <c r="BB750" s="8">
        <v>1.5222192421532907E-2</v>
      </c>
      <c r="BC750" s="8">
        <v>7.3785120717253211E-2</v>
      </c>
      <c r="BD750" s="8">
        <v>9.2532219568330631E-2</v>
      </c>
      <c r="BE750" s="8">
        <v>2.2168009326249995E-2</v>
      </c>
      <c r="BF750" s="8">
        <v>0.12106003528402902</v>
      </c>
      <c r="BG750" s="8">
        <v>0.3556041463364516</v>
      </c>
      <c r="BH750" s="8">
        <v>3.0745744648336294E-6</v>
      </c>
      <c r="BI750" s="8">
        <v>0.32409697817032257</v>
      </c>
      <c r="BJ750" s="8">
        <v>1.2440881780469357</v>
      </c>
      <c r="BK750" s="8">
        <v>0.96483172099629033</v>
      </c>
      <c r="BL750" s="8">
        <v>0.73036974444983882</v>
      </c>
    </row>
    <row r="751" spans="1:64" x14ac:dyDescent="0.3">
      <c r="A751" s="7">
        <v>551114</v>
      </c>
      <c r="B751" s="7" t="s">
        <v>782</v>
      </c>
      <c r="C751" s="8">
        <f t="shared" si="198"/>
        <v>8.9126531802299999E-2</v>
      </c>
      <c r="D751" s="8">
        <f t="shared" si="199"/>
        <v>1.05460485359E-2</v>
      </c>
      <c r="E751" s="8">
        <f t="shared" si="200"/>
        <v>6.1239157809600001E-2</v>
      </c>
      <c r="F751" s="8">
        <f t="shared" si="201"/>
        <v>8.1501405939199995E-2</v>
      </c>
      <c r="G751" s="8">
        <f t="shared" si="202"/>
        <v>1.03674908265E-2</v>
      </c>
      <c r="H751" s="8">
        <f t="shared" si="203"/>
        <v>5.1037956623499997E-2</v>
      </c>
      <c r="I751" s="8">
        <f t="shared" si="204"/>
        <v>4.6043064264899999E-2</v>
      </c>
      <c r="J751" s="8">
        <f t="shared" si="205"/>
        <v>6.0813435047300003E-3</v>
      </c>
      <c r="K751" s="8">
        <f t="shared" si="206"/>
        <v>2.9029323830900001E-2</v>
      </c>
      <c r="L751" s="8">
        <f t="shared" si="207"/>
        <v>8.3816846756299995E-2</v>
      </c>
      <c r="M751" s="8">
        <f t="shared" si="208"/>
        <v>9.6197227241499993E-3</v>
      </c>
      <c r="N751" s="8">
        <f t="shared" si="209"/>
        <v>6.3964915273300005E-2</v>
      </c>
      <c r="O751" s="8">
        <f t="shared" si="210"/>
        <v>0.61486301508300001</v>
      </c>
      <c r="P751" s="8">
        <f t="shared" si="211"/>
        <v>8.2391711463299998E-6</v>
      </c>
      <c r="Q751" s="8">
        <f t="shared" si="212"/>
        <v>0.55683332570199995</v>
      </c>
      <c r="R751" s="8">
        <f t="shared" si="213"/>
        <v>1.16091173815</v>
      </c>
      <c r="S751" s="8">
        <f t="shared" si="214"/>
        <v>1.14290685339</v>
      </c>
      <c r="T751" s="8">
        <f t="shared" si="215"/>
        <v>1.0811537315999999</v>
      </c>
      <c r="W751" s="7" t="s">
        <v>2054</v>
      </c>
      <c r="X751" s="7" t="s">
        <v>782</v>
      </c>
      <c r="Y751" s="8">
        <v>8.9126531802299999E-2</v>
      </c>
      <c r="Z751" s="8">
        <v>1.05460485359E-2</v>
      </c>
      <c r="AA751" s="8">
        <v>6.1239157809600001E-2</v>
      </c>
      <c r="AB751" s="8">
        <v>8.1501405939199995E-2</v>
      </c>
      <c r="AC751" s="8">
        <v>1.03674908265E-2</v>
      </c>
      <c r="AD751" s="8">
        <v>5.1037956623499997E-2</v>
      </c>
      <c r="AE751" s="8">
        <v>4.6043064264899999E-2</v>
      </c>
      <c r="AF751" s="8">
        <v>6.0813435047300003E-3</v>
      </c>
      <c r="AG751" s="8">
        <v>2.9029323830900001E-2</v>
      </c>
      <c r="AH751" s="8">
        <v>8.3816846756299995E-2</v>
      </c>
      <c r="AI751" s="8">
        <v>9.6197227241499993E-3</v>
      </c>
      <c r="AJ751" s="8">
        <v>6.3964915273300005E-2</v>
      </c>
      <c r="AK751" s="8">
        <v>0.61486301508300001</v>
      </c>
      <c r="AL751" s="8">
        <v>8.2391711463299998E-6</v>
      </c>
      <c r="AM751" s="8">
        <v>0.55683332570199995</v>
      </c>
      <c r="AN751" s="8">
        <v>1.16091173815</v>
      </c>
      <c r="AO751" s="8">
        <v>1.14290685339</v>
      </c>
      <c r="AP751" s="8">
        <v>1.0811537315999999</v>
      </c>
      <c r="AS751" s="7">
        <v>551114</v>
      </c>
      <c r="AT751" s="7" t="s">
        <v>782</v>
      </c>
      <c r="AU751" s="8">
        <v>0.14400396700197582</v>
      </c>
      <c r="AV751" s="8">
        <v>3.1571416953601612E-2</v>
      </c>
      <c r="AW751" s="8">
        <v>0.1742639830104839</v>
      </c>
      <c r="AX751" s="8">
        <v>0.15508664652620008</v>
      </c>
      <c r="AY751" s="8">
        <v>3.8207225340957586E-2</v>
      </c>
      <c r="AZ751" s="8">
        <v>0.18336956667539356</v>
      </c>
      <c r="BA751" s="8">
        <v>8.7325432961106411E-2</v>
      </c>
      <c r="BB751" s="8">
        <v>1.979587195386532E-2</v>
      </c>
      <c r="BC751" s="8">
        <v>0.10328035298358387</v>
      </c>
      <c r="BD751" s="8">
        <v>0.13670272823789351</v>
      </c>
      <c r="BE751" s="8">
        <v>2.9012620781126618E-2</v>
      </c>
      <c r="BF751" s="8">
        <v>0.17073197198052098</v>
      </c>
      <c r="BG751" s="8">
        <v>0.60494586967843555</v>
      </c>
      <c r="BH751" s="8">
        <v>6.597755200898064E-6</v>
      </c>
      <c r="BI751" s="8">
        <v>0.54785214302938778</v>
      </c>
      <c r="BJ751" s="8">
        <v>1.349839366965645</v>
      </c>
      <c r="BK751" s="8">
        <v>1.3605344062843543</v>
      </c>
      <c r="BL751" s="8">
        <v>1.1942726256406455</v>
      </c>
    </row>
    <row r="752" spans="1:64" x14ac:dyDescent="0.3">
      <c r="A752" s="7">
        <v>561110</v>
      </c>
      <c r="B752" s="7" t="s">
        <v>783</v>
      </c>
      <c r="C752" s="8">
        <f t="shared" si="198"/>
        <v>7.9117635853600002E-2</v>
      </c>
      <c r="D752" s="8">
        <f t="shared" si="199"/>
        <v>1.0871134094499999E-2</v>
      </c>
      <c r="E752" s="8">
        <f t="shared" si="200"/>
        <v>6.18492935499E-2</v>
      </c>
      <c r="F752" s="8">
        <f t="shared" si="201"/>
        <v>2.3512242090399999E-2</v>
      </c>
      <c r="G752" s="8">
        <f t="shared" si="202"/>
        <v>2.3442210553499998E-3</v>
      </c>
      <c r="H752" s="8">
        <f t="shared" si="203"/>
        <v>1.3345449390700001E-2</v>
      </c>
      <c r="I752" s="8">
        <f t="shared" si="204"/>
        <v>5.5963525953900001E-2</v>
      </c>
      <c r="J752" s="8">
        <f t="shared" si="205"/>
        <v>6.1368446024299998E-3</v>
      </c>
      <c r="K752" s="8">
        <f t="shared" si="206"/>
        <v>3.0744851448300001E-2</v>
      </c>
      <c r="L752" s="8">
        <f t="shared" si="207"/>
        <v>7.8929676115399999E-2</v>
      </c>
      <c r="M752" s="8">
        <f t="shared" si="208"/>
        <v>9.5145661980300007E-3</v>
      </c>
      <c r="N752" s="8">
        <f t="shared" si="209"/>
        <v>6.72377404791E-2</v>
      </c>
      <c r="O752" s="8">
        <f t="shared" si="210"/>
        <v>0.58902150835400002</v>
      </c>
      <c r="P752" s="8">
        <f t="shared" si="211"/>
        <v>3.34286768094E-5</v>
      </c>
      <c r="Q752" s="8">
        <f t="shared" si="212"/>
        <v>0.54261732473000002</v>
      </c>
      <c r="R752" s="8">
        <f t="shared" si="213"/>
        <v>1.1518380635000001</v>
      </c>
      <c r="S752" s="8">
        <f t="shared" si="214"/>
        <v>1.0392019125400001</v>
      </c>
      <c r="T752" s="8">
        <f t="shared" si="215"/>
        <v>1.092845222</v>
      </c>
      <c r="W752" s="7" t="s">
        <v>2055</v>
      </c>
      <c r="X752" s="7" t="s">
        <v>783</v>
      </c>
      <c r="Y752" s="8">
        <v>7.9117635853600002E-2</v>
      </c>
      <c r="Z752" s="8">
        <v>1.0871134094499999E-2</v>
      </c>
      <c r="AA752" s="8">
        <v>6.18492935499E-2</v>
      </c>
      <c r="AB752" s="8">
        <v>2.3512242090399999E-2</v>
      </c>
      <c r="AC752" s="8">
        <v>2.3442210553499998E-3</v>
      </c>
      <c r="AD752" s="8">
        <v>1.3345449390700001E-2</v>
      </c>
      <c r="AE752" s="8">
        <v>5.5963525953900001E-2</v>
      </c>
      <c r="AF752" s="8">
        <v>6.1368446024299998E-3</v>
      </c>
      <c r="AG752" s="8">
        <v>3.0744851448300001E-2</v>
      </c>
      <c r="AH752" s="8">
        <v>7.8929676115399999E-2</v>
      </c>
      <c r="AI752" s="8">
        <v>9.5145661980300007E-3</v>
      </c>
      <c r="AJ752" s="8">
        <v>6.72377404791E-2</v>
      </c>
      <c r="AK752" s="8">
        <v>0.58902150835400002</v>
      </c>
      <c r="AL752" s="8">
        <v>3.34286768094E-5</v>
      </c>
      <c r="AM752" s="8">
        <v>0.54261732473000002</v>
      </c>
      <c r="AN752" s="8">
        <v>1.1518380635000001</v>
      </c>
      <c r="AO752" s="8">
        <v>1.0392019125400001</v>
      </c>
      <c r="AP752" s="8">
        <v>1.092845222</v>
      </c>
      <c r="AS752" s="7">
        <v>561110</v>
      </c>
      <c r="AT752" s="7" t="s">
        <v>783</v>
      </c>
      <c r="AU752" s="8">
        <v>0.14444530851163548</v>
      </c>
      <c r="AV752" s="8">
        <v>3.2538941032682421E-2</v>
      </c>
      <c r="AW752" s="8">
        <v>0.16506482745016129</v>
      </c>
      <c r="AX752" s="8">
        <v>0.11527177024379047</v>
      </c>
      <c r="AY752" s="8">
        <v>2.3855743585405497E-2</v>
      </c>
      <c r="AZ752" s="8">
        <v>0.11022860450175762</v>
      </c>
      <c r="BA752" s="8">
        <v>0.10771651226926614</v>
      </c>
      <c r="BB752" s="8">
        <v>2.116766407137919E-2</v>
      </c>
      <c r="BC752" s="8">
        <v>9.9961711696346794E-2</v>
      </c>
      <c r="BD752" s="8">
        <v>0.14585623193906613</v>
      </c>
      <c r="BE752" s="8">
        <v>3.068564724608322E-2</v>
      </c>
      <c r="BF752" s="8">
        <v>0.17062633047506295</v>
      </c>
      <c r="BG752" s="8">
        <v>0.57952116144506505</v>
      </c>
      <c r="BH752" s="8">
        <v>1.6583698763978388E-5</v>
      </c>
      <c r="BI752" s="8">
        <v>0.53386543239564477</v>
      </c>
      <c r="BJ752" s="8">
        <v>1.3420490769948383</v>
      </c>
      <c r="BK752" s="8">
        <v>1.2332270860729031</v>
      </c>
      <c r="BL752" s="8">
        <v>1.2127168557791934</v>
      </c>
    </row>
    <row r="753" spans="1:64" x14ac:dyDescent="0.3">
      <c r="A753" s="7">
        <v>561210</v>
      </c>
      <c r="B753" s="7" t="s">
        <v>784</v>
      </c>
      <c r="C753" s="8">
        <f t="shared" si="198"/>
        <v>8.7133550556200007E-2</v>
      </c>
      <c r="D753" s="8">
        <f t="shared" si="199"/>
        <v>1.05988930094E-2</v>
      </c>
      <c r="E753" s="8">
        <f t="shared" si="200"/>
        <v>7.8671913699999999E-2</v>
      </c>
      <c r="F753" s="8">
        <f t="shared" si="201"/>
        <v>1.19278605173E-2</v>
      </c>
      <c r="G753" s="8">
        <f t="shared" si="202"/>
        <v>1.1789033977600001E-3</v>
      </c>
      <c r="H753" s="8">
        <f t="shared" si="203"/>
        <v>5.1296325243100002E-3</v>
      </c>
      <c r="I753" s="8">
        <f t="shared" si="204"/>
        <v>0.110074623196</v>
      </c>
      <c r="J753" s="8">
        <f t="shared" si="205"/>
        <v>1.24521447282E-2</v>
      </c>
      <c r="K753" s="8">
        <f t="shared" si="206"/>
        <v>5.1008792183400001E-2</v>
      </c>
      <c r="L753" s="8">
        <f t="shared" si="207"/>
        <v>0.11306943311000001</v>
      </c>
      <c r="M753" s="8">
        <f t="shared" si="208"/>
        <v>1.33582103882E-2</v>
      </c>
      <c r="N753" s="8">
        <f t="shared" si="209"/>
        <v>0.13245394940300001</v>
      </c>
      <c r="O753" s="8">
        <f t="shared" si="210"/>
        <v>0.42633548113000003</v>
      </c>
      <c r="P753" s="8">
        <f t="shared" si="211"/>
        <v>6.8424649637600002E-5</v>
      </c>
      <c r="Q753" s="8">
        <f t="shared" si="212"/>
        <v>0.26763819302399999</v>
      </c>
      <c r="R753" s="8">
        <f t="shared" si="213"/>
        <v>1.17640435727</v>
      </c>
      <c r="S753" s="8">
        <f t="shared" si="214"/>
        <v>1.0182363964400001</v>
      </c>
      <c r="T753" s="8">
        <f t="shared" si="215"/>
        <v>1.1735355601099999</v>
      </c>
      <c r="W753" s="7" t="s">
        <v>2056</v>
      </c>
      <c r="X753" s="7" t="s">
        <v>784</v>
      </c>
      <c r="Y753" s="8">
        <v>8.7133550556200007E-2</v>
      </c>
      <c r="Z753" s="8">
        <v>1.05988930094E-2</v>
      </c>
      <c r="AA753" s="8">
        <v>7.8671913699999999E-2</v>
      </c>
      <c r="AB753" s="8">
        <v>1.19278605173E-2</v>
      </c>
      <c r="AC753" s="8">
        <v>1.1789033977600001E-3</v>
      </c>
      <c r="AD753" s="8">
        <v>5.1296325243100002E-3</v>
      </c>
      <c r="AE753" s="8">
        <v>0.110074623196</v>
      </c>
      <c r="AF753" s="8">
        <v>1.24521447282E-2</v>
      </c>
      <c r="AG753" s="8">
        <v>5.1008792183400001E-2</v>
      </c>
      <c r="AH753" s="8">
        <v>0.11306943311000001</v>
      </c>
      <c r="AI753" s="8">
        <v>1.33582103882E-2</v>
      </c>
      <c r="AJ753" s="8">
        <v>0.13245394940300001</v>
      </c>
      <c r="AK753" s="8">
        <v>0.42633548113000003</v>
      </c>
      <c r="AL753" s="8">
        <v>6.8424649637600002E-5</v>
      </c>
      <c r="AM753" s="8">
        <v>0.26763819302399999</v>
      </c>
      <c r="AN753" s="8">
        <v>1.17640435727</v>
      </c>
      <c r="AO753" s="8">
        <v>1.0182363964400001</v>
      </c>
      <c r="AP753" s="8">
        <v>1.1735355601099999</v>
      </c>
      <c r="AS753" s="7">
        <v>561210</v>
      </c>
      <c r="AT753" s="7" t="s">
        <v>784</v>
      </c>
      <c r="AU753" s="8">
        <v>0.1694743569424999</v>
      </c>
      <c r="AV753" s="8">
        <v>3.824087453135807E-2</v>
      </c>
      <c r="AW753" s="8">
        <v>0.14786436759186453</v>
      </c>
      <c r="AX753" s="8">
        <v>0.24494250258427092</v>
      </c>
      <c r="AY753" s="8">
        <v>4.8354464354758708E-2</v>
      </c>
      <c r="AZ753" s="8">
        <v>0.14022209077274206</v>
      </c>
      <c r="BA753" s="8">
        <v>0.24304374494101608</v>
      </c>
      <c r="BB753" s="8">
        <v>5.2005595964617755E-2</v>
      </c>
      <c r="BC753" s="8">
        <v>0.14870776931217095</v>
      </c>
      <c r="BD753" s="8">
        <v>0.22951996551038709</v>
      </c>
      <c r="BE753" s="8">
        <v>5.0880719453796762E-2</v>
      </c>
      <c r="BF753" s="8">
        <v>0.22503578372885488</v>
      </c>
      <c r="BG753" s="8">
        <v>0.33694255766725795</v>
      </c>
      <c r="BH753" s="8">
        <v>7.6813415491604851E-6</v>
      </c>
      <c r="BI753" s="8">
        <v>0.21152050738993558</v>
      </c>
      <c r="BJ753" s="8">
        <v>1.355579599065484</v>
      </c>
      <c r="BK753" s="8">
        <v>1.2238416383570967</v>
      </c>
      <c r="BL753" s="8">
        <v>1.2340796908627414</v>
      </c>
    </row>
    <row r="754" spans="1:64" x14ac:dyDescent="0.3">
      <c r="A754" s="7">
        <v>561311</v>
      </c>
      <c r="B754" s="7" t="s">
        <v>785</v>
      </c>
      <c r="C754" s="8">
        <f t="shared" si="198"/>
        <v>5.3156281984500002E-2</v>
      </c>
      <c r="D754" s="8">
        <f t="shared" si="199"/>
        <v>6.1186600064099999E-3</v>
      </c>
      <c r="E754" s="8">
        <f t="shared" si="200"/>
        <v>8.7328941416300002E-2</v>
      </c>
      <c r="F754" s="8">
        <f t="shared" si="201"/>
        <v>9.2510902382599999E-2</v>
      </c>
      <c r="G754" s="8">
        <f t="shared" si="202"/>
        <v>8.6471105951100007E-3</v>
      </c>
      <c r="H754" s="8">
        <f t="shared" si="203"/>
        <v>6.8784778364900004E-2</v>
      </c>
      <c r="I754" s="8">
        <f t="shared" si="204"/>
        <v>4.9977456540100003E-2</v>
      </c>
      <c r="J754" s="8">
        <f t="shared" si="205"/>
        <v>4.5617075404999997E-3</v>
      </c>
      <c r="K754" s="8">
        <f t="shared" si="206"/>
        <v>3.4743193670999997E-2</v>
      </c>
      <c r="L754" s="8">
        <f t="shared" si="207"/>
        <v>5.2122654754500002E-2</v>
      </c>
      <c r="M754" s="8">
        <f t="shared" si="208"/>
        <v>5.3476270260100003E-3</v>
      </c>
      <c r="N754" s="8">
        <f t="shared" si="209"/>
        <v>0.103000891746</v>
      </c>
      <c r="O754" s="8">
        <f t="shared" si="210"/>
        <v>0.61317688417899996</v>
      </c>
      <c r="P754" s="8">
        <f t="shared" si="211"/>
        <v>5.4416425410099998E-6</v>
      </c>
      <c r="Q754" s="8">
        <f t="shared" si="212"/>
        <v>0.41967681989400002</v>
      </c>
      <c r="R754" s="8">
        <f t="shared" si="213"/>
        <v>1.1466038834100001</v>
      </c>
      <c r="S754" s="8">
        <f t="shared" si="214"/>
        <v>1.16994279134</v>
      </c>
      <c r="T754" s="8">
        <f t="shared" si="215"/>
        <v>1.0892823577499999</v>
      </c>
      <c r="W754" s="7" t="s">
        <v>2057</v>
      </c>
      <c r="X754" s="7" t="s">
        <v>785</v>
      </c>
      <c r="Y754" s="8">
        <v>5.3156281984500002E-2</v>
      </c>
      <c r="Z754" s="8">
        <v>6.1186600064099999E-3</v>
      </c>
      <c r="AA754" s="8">
        <v>8.7328941416300002E-2</v>
      </c>
      <c r="AB754" s="8">
        <v>9.2510902382599999E-2</v>
      </c>
      <c r="AC754" s="8">
        <v>8.6471105951100007E-3</v>
      </c>
      <c r="AD754" s="8">
        <v>6.8784778364900004E-2</v>
      </c>
      <c r="AE754" s="8">
        <v>4.9977456540100003E-2</v>
      </c>
      <c r="AF754" s="8">
        <v>4.5617075404999997E-3</v>
      </c>
      <c r="AG754" s="8">
        <v>3.4743193670999997E-2</v>
      </c>
      <c r="AH754" s="8">
        <v>5.2122654754500002E-2</v>
      </c>
      <c r="AI754" s="8">
        <v>5.3476270260100003E-3</v>
      </c>
      <c r="AJ754" s="8">
        <v>0.103000891746</v>
      </c>
      <c r="AK754" s="8">
        <v>0.61317688417899996</v>
      </c>
      <c r="AL754" s="8">
        <v>5.4416425410099998E-6</v>
      </c>
      <c r="AM754" s="8">
        <v>0.41967681989400002</v>
      </c>
      <c r="AN754" s="8">
        <v>1.1466038834100001</v>
      </c>
      <c r="AO754" s="8">
        <v>1.16994279134</v>
      </c>
      <c r="AP754" s="8">
        <v>1.0892823577499999</v>
      </c>
      <c r="AS754" s="7">
        <v>561311</v>
      </c>
      <c r="AT754" s="7" t="s">
        <v>785</v>
      </c>
      <c r="AU754" s="8">
        <v>0.11121688850704678</v>
      </c>
      <c r="AV754" s="8">
        <v>2.5549455010154837E-2</v>
      </c>
      <c r="AW754" s="8">
        <v>0.16323673803713062</v>
      </c>
      <c r="AX754" s="8">
        <v>0.13861051085697257</v>
      </c>
      <c r="AY754" s="8">
        <v>2.7599136433764677E-2</v>
      </c>
      <c r="AZ754" s="8">
        <v>0.13899352186150485</v>
      </c>
      <c r="BA754" s="8">
        <v>0.11346859642228549</v>
      </c>
      <c r="BB754" s="8">
        <v>2.2654419774139355E-2</v>
      </c>
      <c r="BC754" s="8">
        <v>0.10814272806501775</v>
      </c>
      <c r="BD754" s="8">
        <v>0.10964998101981292</v>
      </c>
      <c r="BE754" s="8">
        <v>2.3916269937301778E-2</v>
      </c>
      <c r="BF754" s="8">
        <v>0.17145964337924674</v>
      </c>
      <c r="BG754" s="8">
        <v>0.454937688261839</v>
      </c>
      <c r="BH754" s="8">
        <v>4.9335607973159675E-6</v>
      </c>
      <c r="BI754" s="8">
        <v>0.31137312443748411</v>
      </c>
      <c r="BJ754" s="8">
        <v>1.3000030815545158</v>
      </c>
      <c r="BK754" s="8">
        <v>1.0471386530230642</v>
      </c>
      <c r="BL754" s="8">
        <v>0.98620122813225819</v>
      </c>
    </row>
    <row r="755" spans="1:64" x14ac:dyDescent="0.3">
      <c r="A755" s="7">
        <v>561312</v>
      </c>
      <c r="B755" s="7" t="s">
        <v>786</v>
      </c>
      <c r="C755" s="8">
        <f t="shared" si="198"/>
        <v>9.7562006618716113E-2</v>
      </c>
      <c r="D755" s="8">
        <f t="shared" si="199"/>
        <v>2.3722871156064515E-2</v>
      </c>
      <c r="E755" s="8">
        <f t="shared" si="200"/>
        <v>0.14511405200527425</v>
      </c>
      <c r="F755" s="8">
        <f t="shared" si="201"/>
        <v>0.15256365436297417</v>
      </c>
      <c r="G755" s="8">
        <f t="shared" si="202"/>
        <v>3.3253574835714526E-2</v>
      </c>
      <c r="H755" s="8">
        <f t="shared" si="203"/>
        <v>0.15783511017546131</v>
      </c>
      <c r="I755" s="8">
        <f t="shared" si="204"/>
        <v>9.893133645190165E-2</v>
      </c>
      <c r="J755" s="8">
        <f t="shared" si="205"/>
        <v>2.0868047512390651E-2</v>
      </c>
      <c r="K755" s="8">
        <f t="shared" si="206"/>
        <v>9.6631175500269353E-2</v>
      </c>
      <c r="L755" s="8">
        <f t="shared" si="207"/>
        <v>9.6636765131098368E-2</v>
      </c>
      <c r="M755" s="8">
        <f t="shared" si="208"/>
        <v>2.232306563142129E-2</v>
      </c>
      <c r="N755" s="8">
        <f t="shared" si="209"/>
        <v>0.15254090999406453</v>
      </c>
      <c r="O755" s="8">
        <f t="shared" si="210"/>
        <v>0.37402654603154856</v>
      </c>
      <c r="P755" s="8">
        <f t="shared" si="211"/>
        <v>3.068058394625322E-6</v>
      </c>
      <c r="Q755" s="8">
        <f t="shared" si="212"/>
        <v>0.2599328096332903</v>
      </c>
      <c r="R755" s="8">
        <f t="shared" si="213"/>
        <v>1</v>
      </c>
      <c r="S755" s="8">
        <f t="shared" si="214"/>
        <v>0.95655556518032259</v>
      </c>
      <c r="T755" s="8">
        <f t="shared" si="215"/>
        <v>0.82933378527112911</v>
      </c>
      <c r="W755" s="7" t="s">
        <v>2058</v>
      </c>
      <c r="X755" s="7" t="s">
        <v>786</v>
      </c>
      <c r="Y755" s="8">
        <v>0</v>
      </c>
      <c r="Z755" s="8">
        <v>0</v>
      </c>
      <c r="AA755" s="8">
        <v>0</v>
      </c>
      <c r="AB755" s="8">
        <v>0</v>
      </c>
      <c r="AC755" s="8">
        <v>0</v>
      </c>
      <c r="AD755" s="8">
        <v>0</v>
      </c>
      <c r="AE755" s="8">
        <v>0</v>
      </c>
      <c r="AF755" s="8">
        <v>0</v>
      </c>
      <c r="AG755" s="8">
        <v>0</v>
      </c>
      <c r="AH755" s="8">
        <v>0</v>
      </c>
      <c r="AI755" s="8">
        <v>0</v>
      </c>
      <c r="AJ755" s="8">
        <v>0</v>
      </c>
      <c r="AK755" s="8">
        <v>0</v>
      </c>
      <c r="AL755" s="8">
        <v>0</v>
      </c>
      <c r="AM755" s="8">
        <v>0</v>
      </c>
      <c r="AN755" s="8">
        <v>1</v>
      </c>
      <c r="AO755" s="8">
        <v>0</v>
      </c>
      <c r="AP755" s="8">
        <v>0</v>
      </c>
      <c r="AS755" s="7">
        <v>561312</v>
      </c>
      <c r="AT755" s="7" t="s">
        <v>786</v>
      </c>
      <c r="AU755" s="8">
        <v>9.7562006618716113E-2</v>
      </c>
      <c r="AV755" s="8">
        <v>2.3722871156064515E-2</v>
      </c>
      <c r="AW755" s="8">
        <v>0.14511405200527425</v>
      </c>
      <c r="AX755" s="8">
        <v>0.15256365436297417</v>
      </c>
      <c r="AY755" s="8">
        <v>3.3253574835714526E-2</v>
      </c>
      <c r="AZ755" s="8">
        <v>0.15783511017546131</v>
      </c>
      <c r="BA755" s="8">
        <v>9.893133645190165E-2</v>
      </c>
      <c r="BB755" s="8">
        <v>2.0868047512390651E-2</v>
      </c>
      <c r="BC755" s="8">
        <v>9.6631175500269353E-2</v>
      </c>
      <c r="BD755" s="8">
        <v>9.6636765131098368E-2</v>
      </c>
      <c r="BE755" s="8">
        <v>2.232306563142129E-2</v>
      </c>
      <c r="BF755" s="8">
        <v>0.15254090999406453</v>
      </c>
      <c r="BG755" s="8">
        <v>0.37402654603154856</v>
      </c>
      <c r="BH755" s="8">
        <v>3.068058394625322E-6</v>
      </c>
      <c r="BI755" s="8">
        <v>0.2599328096332903</v>
      </c>
      <c r="BJ755" s="8">
        <v>1.2663989297803222</v>
      </c>
      <c r="BK755" s="8">
        <v>0.95655556518032259</v>
      </c>
      <c r="BL755" s="8">
        <v>0.82933378527112911</v>
      </c>
    </row>
    <row r="756" spans="1:64" x14ac:dyDescent="0.3">
      <c r="A756" s="7">
        <v>561320</v>
      </c>
      <c r="B756" s="7" t="s">
        <v>787</v>
      </c>
      <c r="C756" s="8">
        <f t="shared" si="198"/>
        <v>5.3133050270499999E-2</v>
      </c>
      <c r="D756" s="8">
        <f t="shared" si="199"/>
        <v>6.1128022012200004E-3</v>
      </c>
      <c r="E756" s="8">
        <f t="shared" si="200"/>
        <v>8.8334375926499994E-2</v>
      </c>
      <c r="F756" s="8">
        <f t="shared" si="201"/>
        <v>9.0422115950899995E-2</v>
      </c>
      <c r="G756" s="8">
        <f t="shared" si="202"/>
        <v>8.4524558752899995E-3</v>
      </c>
      <c r="H756" s="8">
        <f t="shared" si="203"/>
        <v>6.8663765803900004E-2</v>
      </c>
      <c r="I756" s="8">
        <f t="shared" si="204"/>
        <v>5.0033947021299999E-2</v>
      </c>
      <c r="J756" s="8">
        <f t="shared" si="205"/>
        <v>4.5644205394999998E-3</v>
      </c>
      <c r="K756" s="8">
        <f t="shared" si="206"/>
        <v>3.5464301461700001E-2</v>
      </c>
      <c r="L756" s="8">
        <f t="shared" si="207"/>
        <v>5.19053312519E-2</v>
      </c>
      <c r="M756" s="8">
        <f t="shared" si="208"/>
        <v>5.3232221986499999E-3</v>
      </c>
      <c r="N756" s="8">
        <f t="shared" si="209"/>
        <v>0.10363664079400001</v>
      </c>
      <c r="O756" s="8">
        <f t="shared" si="210"/>
        <v>0.615484482374</v>
      </c>
      <c r="P756" s="8">
        <f t="shared" si="211"/>
        <v>5.5661514827200002E-6</v>
      </c>
      <c r="Q756" s="8">
        <f t="shared" si="212"/>
        <v>0.41913025768399997</v>
      </c>
      <c r="R756" s="8">
        <f t="shared" si="213"/>
        <v>1.1475802284000001</v>
      </c>
      <c r="S756" s="8">
        <f t="shared" si="214"/>
        <v>1.1675383376299999</v>
      </c>
      <c r="T756" s="8">
        <f t="shared" si="215"/>
        <v>1.0900626690199999</v>
      </c>
      <c r="W756" s="7" t="s">
        <v>2059</v>
      </c>
      <c r="X756" s="7" t="s">
        <v>787</v>
      </c>
      <c r="Y756" s="8">
        <v>5.3133050270499999E-2</v>
      </c>
      <c r="Z756" s="8">
        <v>6.1128022012200004E-3</v>
      </c>
      <c r="AA756" s="8">
        <v>8.8334375926499994E-2</v>
      </c>
      <c r="AB756" s="8">
        <v>9.0422115950899995E-2</v>
      </c>
      <c r="AC756" s="8">
        <v>8.4524558752899995E-3</v>
      </c>
      <c r="AD756" s="8">
        <v>6.8663765803900004E-2</v>
      </c>
      <c r="AE756" s="8">
        <v>5.0033947021299999E-2</v>
      </c>
      <c r="AF756" s="8">
        <v>4.5644205394999998E-3</v>
      </c>
      <c r="AG756" s="8">
        <v>3.5464301461700001E-2</v>
      </c>
      <c r="AH756" s="8">
        <v>5.19053312519E-2</v>
      </c>
      <c r="AI756" s="8">
        <v>5.3232221986499999E-3</v>
      </c>
      <c r="AJ756" s="8">
        <v>0.10363664079400001</v>
      </c>
      <c r="AK756" s="8">
        <v>0.615484482374</v>
      </c>
      <c r="AL756" s="8">
        <v>5.5661514827200002E-6</v>
      </c>
      <c r="AM756" s="8">
        <v>0.41913025768399997</v>
      </c>
      <c r="AN756" s="8">
        <v>1.1475802284000001</v>
      </c>
      <c r="AO756" s="8">
        <v>1.1675383376299999</v>
      </c>
      <c r="AP756" s="8">
        <v>1.0900626690199999</v>
      </c>
      <c r="AS756" s="7">
        <v>561320</v>
      </c>
      <c r="AT756" s="7" t="s">
        <v>787</v>
      </c>
      <c r="AU756" s="8">
        <v>0.1298710157240226</v>
      </c>
      <c r="AV756" s="8">
        <v>2.8233225670010163E-2</v>
      </c>
      <c r="AW756" s="8">
        <v>0.19842295862540643</v>
      </c>
      <c r="AX756" s="8">
        <v>0.13553228484733068</v>
      </c>
      <c r="AY756" s="8">
        <v>2.5963954510638869E-2</v>
      </c>
      <c r="AZ756" s="8">
        <v>0.13819080139942744</v>
      </c>
      <c r="BA756" s="8">
        <v>0.13150686191062905</v>
      </c>
      <c r="BB756" s="8">
        <v>2.4837201672891454E-2</v>
      </c>
      <c r="BC756" s="8">
        <v>0.12909619758074192</v>
      </c>
      <c r="BD756" s="8">
        <v>0.12744306650719839</v>
      </c>
      <c r="BE756" s="8">
        <v>2.6227675140412424E-2</v>
      </c>
      <c r="BF756" s="8">
        <v>0.20894277222927743</v>
      </c>
      <c r="BG756" s="8">
        <v>0.59563014423290361</v>
      </c>
      <c r="BH756" s="8">
        <v>7.9301694495238708E-6</v>
      </c>
      <c r="BI756" s="8">
        <v>0.40560992679096747</v>
      </c>
      <c r="BJ756" s="8">
        <v>1.3565272000195159</v>
      </c>
      <c r="BK756" s="8">
        <v>1.2674289762414517</v>
      </c>
      <c r="BL756" s="8">
        <v>1.2531821966474195</v>
      </c>
    </row>
    <row r="757" spans="1:64" x14ac:dyDescent="0.3">
      <c r="A757" s="7">
        <v>561330</v>
      </c>
      <c r="B757" s="7" t="s">
        <v>788</v>
      </c>
      <c r="C757" s="8">
        <f t="shared" si="198"/>
        <v>0.10517666560830807</v>
      </c>
      <c r="D757" s="8">
        <f t="shared" si="199"/>
        <v>2.4658023792344833E-2</v>
      </c>
      <c r="E757" s="8">
        <f t="shared" si="200"/>
        <v>0.15141884920834353</v>
      </c>
      <c r="F757" s="8">
        <f t="shared" si="201"/>
        <v>0.14697245213408389</v>
      </c>
      <c r="G757" s="8">
        <f t="shared" si="202"/>
        <v>3.1664733326000644E-2</v>
      </c>
      <c r="H757" s="8">
        <f t="shared" si="203"/>
        <v>0.15719582545562572</v>
      </c>
      <c r="I757" s="8">
        <f t="shared" si="204"/>
        <v>0.10696930529518063</v>
      </c>
      <c r="J757" s="8">
        <f t="shared" si="205"/>
        <v>2.1819489763760806E-2</v>
      </c>
      <c r="K757" s="8">
        <f t="shared" si="206"/>
        <v>0.10171174263721935</v>
      </c>
      <c r="L757" s="8">
        <f t="shared" si="207"/>
        <v>0.10364177217517097</v>
      </c>
      <c r="M757" s="8">
        <f t="shared" si="208"/>
        <v>2.3101950430934846E-2</v>
      </c>
      <c r="N757" s="8">
        <f t="shared" si="209"/>
        <v>0.1578699910293129</v>
      </c>
      <c r="O757" s="8">
        <f t="shared" si="210"/>
        <v>0.40620962378545189</v>
      </c>
      <c r="P757" s="8">
        <f t="shared" si="211"/>
        <v>4.2988361454937079E-6</v>
      </c>
      <c r="Q757" s="8">
        <f t="shared" si="212"/>
        <v>0.27909230185350015</v>
      </c>
      <c r="R757" s="8">
        <f t="shared" si="213"/>
        <v>1</v>
      </c>
      <c r="S757" s="8">
        <f t="shared" si="214"/>
        <v>0.99712333349629045</v>
      </c>
      <c r="T757" s="8">
        <f t="shared" si="215"/>
        <v>0.89179086027661314</v>
      </c>
      <c r="W757" s="7" t="s">
        <v>2060</v>
      </c>
      <c r="X757" s="7" t="s">
        <v>788</v>
      </c>
      <c r="Y757" s="8">
        <v>0</v>
      </c>
      <c r="Z757" s="8">
        <v>0</v>
      </c>
      <c r="AA757" s="8">
        <v>0</v>
      </c>
      <c r="AB757" s="8">
        <v>0</v>
      </c>
      <c r="AC757" s="8">
        <v>0</v>
      </c>
      <c r="AD757" s="8">
        <v>0</v>
      </c>
      <c r="AE757" s="8">
        <v>0</v>
      </c>
      <c r="AF757" s="8">
        <v>0</v>
      </c>
      <c r="AG757" s="8">
        <v>0</v>
      </c>
      <c r="AH757" s="8">
        <v>0</v>
      </c>
      <c r="AI757" s="8">
        <v>0</v>
      </c>
      <c r="AJ757" s="8">
        <v>0</v>
      </c>
      <c r="AK757" s="8">
        <v>0</v>
      </c>
      <c r="AL757" s="8">
        <v>0</v>
      </c>
      <c r="AM757" s="8">
        <v>0</v>
      </c>
      <c r="AN757" s="8">
        <v>1</v>
      </c>
      <c r="AO757" s="8">
        <v>0</v>
      </c>
      <c r="AP757" s="8">
        <v>0</v>
      </c>
      <c r="AS757" s="7">
        <v>561330</v>
      </c>
      <c r="AT757" s="7" t="s">
        <v>788</v>
      </c>
      <c r="AU757" s="8">
        <v>0.10517666560830807</v>
      </c>
      <c r="AV757" s="8">
        <v>2.4658023792344833E-2</v>
      </c>
      <c r="AW757" s="8">
        <v>0.15141884920834353</v>
      </c>
      <c r="AX757" s="8">
        <v>0.14697245213408389</v>
      </c>
      <c r="AY757" s="8">
        <v>3.1664733326000644E-2</v>
      </c>
      <c r="AZ757" s="8">
        <v>0.15719582545562572</v>
      </c>
      <c r="BA757" s="8">
        <v>0.10696930529518063</v>
      </c>
      <c r="BB757" s="8">
        <v>2.1819489763760806E-2</v>
      </c>
      <c r="BC757" s="8">
        <v>0.10171174263721935</v>
      </c>
      <c r="BD757" s="8">
        <v>0.10364177217517097</v>
      </c>
      <c r="BE757" s="8">
        <v>2.3101950430934846E-2</v>
      </c>
      <c r="BF757" s="8">
        <v>0.1578699910293129</v>
      </c>
      <c r="BG757" s="8">
        <v>0.40620962378545189</v>
      </c>
      <c r="BH757" s="8">
        <v>4.2988361454937079E-6</v>
      </c>
      <c r="BI757" s="8">
        <v>0.27909230185350015</v>
      </c>
      <c r="BJ757" s="8">
        <v>1.281253538609032</v>
      </c>
      <c r="BK757" s="8">
        <v>0.99712333349629045</v>
      </c>
      <c r="BL757" s="8">
        <v>0.89179086027661314</v>
      </c>
    </row>
    <row r="758" spans="1:64" x14ac:dyDescent="0.3">
      <c r="A758" s="7">
        <v>561410</v>
      </c>
      <c r="B758" s="7" t="s">
        <v>789</v>
      </c>
      <c r="C758" s="8">
        <f t="shared" si="198"/>
        <v>9.3601173826299996E-2</v>
      </c>
      <c r="D758" s="8">
        <f t="shared" si="199"/>
        <v>1.7261316045800001E-2</v>
      </c>
      <c r="E758" s="8">
        <f t="shared" si="200"/>
        <v>4.7331262194000003E-2</v>
      </c>
      <c r="F758" s="8">
        <f t="shared" si="201"/>
        <v>8.6004265776200003E-2</v>
      </c>
      <c r="G758" s="8">
        <f t="shared" si="202"/>
        <v>1.0836428829200001E-2</v>
      </c>
      <c r="H758" s="8">
        <f t="shared" si="203"/>
        <v>3.0234083287800001E-2</v>
      </c>
      <c r="I758" s="8">
        <f t="shared" si="204"/>
        <v>7.2798164398700002E-2</v>
      </c>
      <c r="J758" s="8">
        <f t="shared" si="205"/>
        <v>1.0847523695700001E-2</v>
      </c>
      <c r="K758" s="8">
        <f t="shared" si="206"/>
        <v>2.5169531887399999E-2</v>
      </c>
      <c r="L758" s="8">
        <f t="shared" si="207"/>
        <v>0.102186246784</v>
      </c>
      <c r="M758" s="8">
        <f t="shared" si="208"/>
        <v>1.6773769343999999E-2</v>
      </c>
      <c r="N758" s="8">
        <f t="shared" si="209"/>
        <v>6.1086550729499998E-2</v>
      </c>
      <c r="O758" s="8">
        <f t="shared" si="210"/>
        <v>0.50771948381499998</v>
      </c>
      <c r="P758" s="8">
        <f t="shared" si="211"/>
        <v>1.0195716337800001E-5</v>
      </c>
      <c r="Q758" s="8">
        <f t="shared" si="212"/>
        <v>0.46789396744299999</v>
      </c>
      <c r="R758" s="8">
        <f t="shared" si="213"/>
        <v>1.1581937520700001</v>
      </c>
      <c r="S758" s="8">
        <f t="shared" si="214"/>
        <v>1.1270747778900001</v>
      </c>
      <c r="T758" s="8">
        <f t="shared" si="215"/>
        <v>1.1088152199800001</v>
      </c>
      <c r="W758" s="7" t="s">
        <v>2061</v>
      </c>
      <c r="X758" s="7" t="s">
        <v>789</v>
      </c>
      <c r="Y758" s="8">
        <v>9.3601173826299996E-2</v>
      </c>
      <c r="Z758" s="8">
        <v>1.7261316045800001E-2</v>
      </c>
      <c r="AA758" s="8">
        <v>4.7331262194000003E-2</v>
      </c>
      <c r="AB758" s="8">
        <v>8.6004265776200003E-2</v>
      </c>
      <c r="AC758" s="8">
        <v>1.0836428829200001E-2</v>
      </c>
      <c r="AD758" s="8">
        <v>3.0234083287800001E-2</v>
      </c>
      <c r="AE758" s="8">
        <v>7.2798164398700002E-2</v>
      </c>
      <c r="AF758" s="8">
        <v>1.0847523695700001E-2</v>
      </c>
      <c r="AG758" s="8">
        <v>2.5169531887399999E-2</v>
      </c>
      <c r="AH758" s="8">
        <v>0.102186246784</v>
      </c>
      <c r="AI758" s="8">
        <v>1.6773769343999999E-2</v>
      </c>
      <c r="AJ758" s="8">
        <v>6.1086550729499998E-2</v>
      </c>
      <c r="AK758" s="8">
        <v>0.50771948381499998</v>
      </c>
      <c r="AL758" s="8">
        <v>1.0195716337800001E-5</v>
      </c>
      <c r="AM758" s="8">
        <v>0.46789396744299999</v>
      </c>
      <c r="AN758" s="8">
        <v>1.1581937520700001</v>
      </c>
      <c r="AO758" s="8">
        <v>1.1270747778900001</v>
      </c>
      <c r="AP758" s="8">
        <v>1.1088152199800001</v>
      </c>
      <c r="AS758" s="7">
        <v>561410</v>
      </c>
      <c r="AT758" s="7" t="s">
        <v>789</v>
      </c>
      <c r="AU758" s="8">
        <v>0.16970547965258548</v>
      </c>
      <c r="AV758" s="8">
        <v>4.2255417498188702E-2</v>
      </c>
      <c r="AW758" s="8">
        <v>0.16552784804619194</v>
      </c>
      <c r="AX758" s="8">
        <v>6.6713195640549991E-2</v>
      </c>
      <c r="AY758" s="8">
        <v>1.3266391267626935E-2</v>
      </c>
      <c r="AZ758" s="8">
        <v>5.0224733962262909E-2</v>
      </c>
      <c r="BA758" s="8">
        <v>0.14122540725299682</v>
      </c>
      <c r="BB758" s="8">
        <v>3.1019615070022908E-2</v>
      </c>
      <c r="BC758" s="8">
        <v>0.11621966466714838</v>
      </c>
      <c r="BD758" s="8">
        <v>0.19241764631495162</v>
      </c>
      <c r="BE758" s="8">
        <v>4.5053384017533872E-2</v>
      </c>
      <c r="BF758" s="8">
        <v>0.19794883878383066</v>
      </c>
      <c r="BG758" s="8">
        <v>0.48315241201749948</v>
      </c>
      <c r="BH758" s="8">
        <v>2.4735505193005965E-5</v>
      </c>
      <c r="BI758" s="8">
        <v>0.44525393676027442</v>
      </c>
      <c r="BJ758" s="8">
        <v>1.3774887451970972</v>
      </c>
      <c r="BK758" s="8">
        <v>1.0818172240959674</v>
      </c>
      <c r="BL758" s="8">
        <v>1.2400775902158063</v>
      </c>
    </row>
    <row r="759" spans="1:64" x14ac:dyDescent="0.3">
      <c r="A759" s="7">
        <v>561421</v>
      </c>
      <c r="B759" s="7" t="s">
        <v>790</v>
      </c>
      <c r="C759" s="8">
        <f t="shared" si="198"/>
        <v>0.10897930794127421</v>
      </c>
      <c r="D759" s="8">
        <f t="shared" si="199"/>
        <v>3.0485038970345161E-2</v>
      </c>
      <c r="E759" s="8">
        <f t="shared" si="200"/>
        <v>0.10492718506173873</v>
      </c>
      <c r="F759" s="8">
        <f t="shared" si="201"/>
        <v>7.006156188269308E-2</v>
      </c>
      <c r="G759" s="8">
        <f t="shared" si="202"/>
        <v>1.5835601199570157E-2</v>
      </c>
      <c r="H759" s="8">
        <f t="shared" si="203"/>
        <v>5.7052308719099346E-2</v>
      </c>
      <c r="I759" s="8">
        <f t="shared" si="204"/>
        <v>9.1739597461074227E-2</v>
      </c>
      <c r="J759" s="8">
        <f t="shared" si="205"/>
        <v>2.284621801459355E-2</v>
      </c>
      <c r="K759" s="8">
        <f t="shared" si="206"/>
        <v>7.3815341126956466E-2</v>
      </c>
      <c r="L759" s="8">
        <f t="shared" si="207"/>
        <v>0.12677913606964519</v>
      </c>
      <c r="M759" s="8">
        <f t="shared" si="208"/>
        <v>3.3495782967604845E-2</v>
      </c>
      <c r="N759" s="8">
        <f t="shared" si="209"/>
        <v>0.12792074700624195</v>
      </c>
      <c r="O759" s="8">
        <f t="shared" si="210"/>
        <v>0.2571594398487741</v>
      </c>
      <c r="P759" s="8">
        <f t="shared" si="211"/>
        <v>1.148491514933871E-5</v>
      </c>
      <c r="Q759" s="8">
        <f t="shared" si="212"/>
        <v>0.24116211066632245</v>
      </c>
      <c r="R759" s="8">
        <f t="shared" si="213"/>
        <v>1</v>
      </c>
      <c r="S759" s="8">
        <f t="shared" si="214"/>
        <v>0.65907850405903234</v>
      </c>
      <c r="T759" s="8">
        <f t="shared" si="215"/>
        <v>0.70453018886096763</v>
      </c>
      <c r="W759" s="7" t="s">
        <v>2062</v>
      </c>
      <c r="X759" s="7" t="s">
        <v>790</v>
      </c>
      <c r="Y759" s="8">
        <v>0</v>
      </c>
      <c r="Z759" s="8">
        <v>0</v>
      </c>
      <c r="AA759" s="8">
        <v>0</v>
      </c>
      <c r="AB759" s="8">
        <v>0</v>
      </c>
      <c r="AC759" s="8">
        <v>0</v>
      </c>
      <c r="AD759" s="8">
        <v>0</v>
      </c>
      <c r="AE759" s="8">
        <v>0</v>
      </c>
      <c r="AF759" s="8">
        <v>0</v>
      </c>
      <c r="AG759" s="8">
        <v>0</v>
      </c>
      <c r="AH759" s="8">
        <v>0</v>
      </c>
      <c r="AI759" s="8">
        <v>0</v>
      </c>
      <c r="AJ759" s="8">
        <v>0</v>
      </c>
      <c r="AK759" s="8">
        <v>0</v>
      </c>
      <c r="AL759" s="8">
        <v>0</v>
      </c>
      <c r="AM759" s="8">
        <v>0</v>
      </c>
      <c r="AN759" s="8">
        <v>1</v>
      </c>
      <c r="AO759" s="8">
        <v>0</v>
      </c>
      <c r="AP759" s="8">
        <v>0</v>
      </c>
      <c r="AS759" s="7">
        <v>561421</v>
      </c>
      <c r="AT759" s="7" t="s">
        <v>790</v>
      </c>
      <c r="AU759" s="8">
        <v>0.10897930794127421</v>
      </c>
      <c r="AV759" s="8">
        <v>3.0485038970345161E-2</v>
      </c>
      <c r="AW759" s="8">
        <v>0.10492718506173873</v>
      </c>
      <c r="AX759" s="8">
        <v>7.006156188269308E-2</v>
      </c>
      <c r="AY759" s="8">
        <v>1.5835601199570157E-2</v>
      </c>
      <c r="AZ759" s="8">
        <v>5.7052308719099346E-2</v>
      </c>
      <c r="BA759" s="8">
        <v>9.1739597461074227E-2</v>
      </c>
      <c r="BB759" s="8">
        <v>2.284621801459355E-2</v>
      </c>
      <c r="BC759" s="8">
        <v>7.3815341126956466E-2</v>
      </c>
      <c r="BD759" s="8">
        <v>0.12677913606964519</v>
      </c>
      <c r="BE759" s="8">
        <v>3.3495782967604845E-2</v>
      </c>
      <c r="BF759" s="8">
        <v>0.12792074700624195</v>
      </c>
      <c r="BG759" s="8">
        <v>0.2571594398487741</v>
      </c>
      <c r="BH759" s="8">
        <v>1.148491514933871E-5</v>
      </c>
      <c r="BI759" s="8">
        <v>0.24116211066632245</v>
      </c>
      <c r="BJ759" s="8">
        <v>1.2443915319737096</v>
      </c>
      <c r="BK759" s="8">
        <v>0.65907850405903234</v>
      </c>
      <c r="BL759" s="8">
        <v>0.70453018886096763</v>
      </c>
    </row>
    <row r="760" spans="1:64" x14ac:dyDescent="0.3">
      <c r="A760" s="7">
        <v>561422</v>
      </c>
      <c r="B760" s="7" t="s">
        <v>791</v>
      </c>
      <c r="C760" s="8">
        <f t="shared" si="198"/>
        <v>9.36221196915E-2</v>
      </c>
      <c r="D760" s="8">
        <f t="shared" si="199"/>
        <v>1.7191209225899999E-2</v>
      </c>
      <c r="E760" s="8">
        <f t="shared" si="200"/>
        <v>4.7648755571100002E-2</v>
      </c>
      <c r="F760" s="8">
        <f t="shared" si="201"/>
        <v>0.102564648767</v>
      </c>
      <c r="G760" s="8">
        <f t="shared" si="202"/>
        <v>1.2870712041700001E-2</v>
      </c>
      <c r="H760" s="8">
        <f t="shared" si="203"/>
        <v>3.6079090217299999E-2</v>
      </c>
      <c r="I760" s="8">
        <f t="shared" si="204"/>
        <v>7.3037474241999994E-2</v>
      </c>
      <c r="J760" s="8">
        <f t="shared" si="205"/>
        <v>1.0839366868099999E-2</v>
      </c>
      <c r="K760" s="8">
        <f t="shared" si="206"/>
        <v>2.5329836847900002E-2</v>
      </c>
      <c r="L760" s="8">
        <f t="shared" si="207"/>
        <v>0.100407190374</v>
      </c>
      <c r="M760" s="8">
        <f t="shared" si="208"/>
        <v>1.64305468329E-2</v>
      </c>
      <c r="N760" s="8">
        <f t="shared" si="209"/>
        <v>6.04988892662E-2</v>
      </c>
      <c r="O760" s="8">
        <f t="shared" si="210"/>
        <v>0.51652131465100004</v>
      </c>
      <c r="P760" s="8">
        <f t="shared" si="211"/>
        <v>8.5613129764399999E-6</v>
      </c>
      <c r="Q760" s="8">
        <f t="shared" si="212"/>
        <v>0.46651267887499998</v>
      </c>
      <c r="R760" s="8">
        <f t="shared" si="213"/>
        <v>1.15846208449</v>
      </c>
      <c r="S760" s="8">
        <f t="shared" si="214"/>
        <v>1.1515144510299999</v>
      </c>
      <c r="T760" s="8">
        <f t="shared" si="215"/>
        <v>1.1092066779600001</v>
      </c>
      <c r="W760" s="7" t="s">
        <v>2063</v>
      </c>
      <c r="X760" s="7" t="s">
        <v>791</v>
      </c>
      <c r="Y760" s="8">
        <v>9.36221196915E-2</v>
      </c>
      <c r="Z760" s="8">
        <v>1.7191209225899999E-2</v>
      </c>
      <c r="AA760" s="8">
        <v>4.7648755571100002E-2</v>
      </c>
      <c r="AB760" s="8">
        <v>0.102564648767</v>
      </c>
      <c r="AC760" s="8">
        <v>1.2870712041700001E-2</v>
      </c>
      <c r="AD760" s="8">
        <v>3.6079090217299999E-2</v>
      </c>
      <c r="AE760" s="8">
        <v>7.3037474241999994E-2</v>
      </c>
      <c r="AF760" s="8">
        <v>1.0839366868099999E-2</v>
      </c>
      <c r="AG760" s="8">
        <v>2.5329836847900002E-2</v>
      </c>
      <c r="AH760" s="8">
        <v>0.100407190374</v>
      </c>
      <c r="AI760" s="8">
        <v>1.64305468329E-2</v>
      </c>
      <c r="AJ760" s="8">
        <v>6.04988892662E-2</v>
      </c>
      <c r="AK760" s="8">
        <v>0.51652131465100004</v>
      </c>
      <c r="AL760" s="8">
        <v>8.5613129764399999E-6</v>
      </c>
      <c r="AM760" s="8">
        <v>0.46651267887499998</v>
      </c>
      <c r="AN760" s="8">
        <v>1.15846208449</v>
      </c>
      <c r="AO760" s="8">
        <v>1.1515144510299999</v>
      </c>
      <c r="AP760" s="8">
        <v>1.1092066779600001</v>
      </c>
      <c r="AS760" s="7">
        <v>561422</v>
      </c>
      <c r="AT760" s="7" t="s">
        <v>791</v>
      </c>
      <c r="AU760" s="8">
        <v>0.14109456793105646</v>
      </c>
      <c r="AV760" s="8">
        <v>3.67235081137871E-2</v>
      </c>
      <c r="AW760" s="8">
        <v>0.13250822656919839</v>
      </c>
      <c r="AX760" s="8">
        <v>0.13495697205463389</v>
      </c>
      <c r="AY760" s="8">
        <v>2.9018294805559515E-2</v>
      </c>
      <c r="AZ760" s="8">
        <v>0.10095275951037952</v>
      </c>
      <c r="BA760" s="8">
        <v>0.11847395310635807</v>
      </c>
      <c r="BB760" s="8">
        <v>2.7268735487756452E-2</v>
      </c>
      <c r="BC760" s="8">
        <v>9.3308273190943564E-2</v>
      </c>
      <c r="BD760" s="8">
        <v>0.15756147468558065</v>
      </c>
      <c r="BE760" s="8">
        <v>3.8652889830337087E-2</v>
      </c>
      <c r="BF760" s="8">
        <v>0.15556722727553551</v>
      </c>
      <c r="BG760" s="8">
        <v>0.38322549151525831</v>
      </c>
      <c r="BH760" s="8">
        <v>9.7025583540269318E-6</v>
      </c>
      <c r="BI760" s="8">
        <v>0.34612231013306433</v>
      </c>
      <c r="BJ760" s="8">
        <v>1.3103263026140324</v>
      </c>
      <c r="BK760" s="8">
        <v>1.0068635102412904</v>
      </c>
      <c r="BL760" s="8">
        <v>0.9809864456558065</v>
      </c>
    </row>
    <row r="761" spans="1:64" x14ac:dyDescent="0.3">
      <c r="A761" s="7">
        <v>561431</v>
      </c>
      <c r="B761" s="7" t="s">
        <v>792</v>
      </c>
      <c r="C761" s="8">
        <f t="shared" si="198"/>
        <v>0.13053595140369359</v>
      </c>
      <c r="D761" s="8">
        <f t="shared" si="199"/>
        <v>3.4948158123687095E-2</v>
      </c>
      <c r="E761" s="8">
        <f t="shared" si="200"/>
        <v>0.12573731616044354</v>
      </c>
      <c r="F761" s="8">
        <f t="shared" si="201"/>
        <v>7.6925811706503214E-2</v>
      </c>
      <c r="G761" s="8">
        <f t="shared" si="202"/>
        <v>1.6230650252756613E-2</v>
      </c>
      <c r="H761" s="8">
        <f t="shared" si="203"/>
        <v>5.8654731162724703E-2</v>
      </c>
      <c r="I761" s="8">
        <f t="shared" si="204"/>
        <v>0.10973378694721775</v>
      </c>
      <c r="J761" s="8">
        <f t="shared" si="205"/>
        <v>2.6034436650214519E-2</v>
      </c>
      <c r="K761" s="8">
        <f t="shared" si="206"/>
        <v>8.8675806063220966E-2</v>
      </c>
      <c r="L761" s="8">
        <f t="shared" si="207"/>
        <v>0.15468609870329034</v>
      </c>
      <c r="M761" s="8">
        <f t="shared" si="208"/>
        <v>3.9035753364387096E-2</v>
      </c>
      <c r="N761" s="8">
        <f t="shared" si="209"/>
        <v>0.15579461543334847</v>
      </c>
      <c r="O761" s="8">
        <f t="shared" si="210"/>
        <v>0.31543549509096797</v>
      </c>
      <c r="P761" s="8">
        <f t="shared" si="211"/>
        <v>1.1003507875049675E-5</v>
      </c>
      <c r="Q761" s="8">
        <f t="shared" si="212"/>
        <v>0.30223413804967719</v>
      </c>
      <c r="R761" s="8">
        <f t="shared" si="213"/>
        <v>1</v>
      </c>
      <c r="S761" s="8">
        <f t="shared" si="214"/>
        <v>0.7969724834443549</v>
      </c>
      <c r="T761" s="8">
        <f t="shared" si="215"/>
        <v>0.86960531998338686</v>
      </c>
      <c r="W761" s="7" t="s">
        <v>2064</v>
      </c>
      <c r="X761" s="7" t="s">
        <v>792</v>
      </c>
      <c r="Y761" s="8">
        <v>0</v>
      </c>
      <c r="Z761" s="8">
        <v>0</v>
      </c>
      <c r="AA761" s="8">
        <v>0</v>
      </c>
      <c r="AB761" s="8">
        <v>0</v>
      </c>
      <c r="AC761" s="8">
        <v>0</v>
      </c>
      <c r="AD761" s="8">
        <v>0</v>
      </c>
      <c r="AE761" s="8">
        <v>0</v>
      </c>
      <c r="AF761" s="8">
        <v>0</v>
      </c>
      <c r="AG761" s="8">
        <v>0</v>
      </c>
      <c r="AH761" s="8">
        <v>0</v>
      </c>
      <c r="AI761" s="8">
        <v>0</v>
      </c>
      <c r="AJ761" s="8">
        <v>0</v>
      </c>
      <c r="AK761" s="8">
        <v>0</v>
      </c>
      <c r="AL761" s="8">
        <v>0</v>
      </c>
      <c r="AM761" s="8">
        <v>0</v>
      </c>
      <c r="AN761" s="8">
        <v>1</v>
      </c>
      <c r="AO761" s="8">
        <v>0</v>
      </c>
      <c r="AP761" s="8">
        <v>0</v>
      </c>
      <c r="AS761" s="7">
        <v>561431</v>
      </c>
      <c r="AT761" s="7" t="s">
        <v>792</v>
      </c>
      <c r="AU761" s="8">
        <v>0.13053595140369359</v>
      </c>
      <c r="AV761" s="8">
        <v>3.4948158123687095E-2</v>
      </c>
      <c r="AW761" s="8">
        <v>0.12573731616044354</v>
      </c>
      <c r="AX761" s="8">
        <v>7.6925811706503214E-2</v>
      </c>
      <c r="AY761" s="8">
        <v>1.6230650252756613E-2</v>
      </c>
      <c r="AZ761" s="8">
        <v>5.8654731162724703E-2</v>
      </c>
      <c r="BA761" s="8">
        <v>0.10973378694721775</v>
      </c>
      <c r="BB761" s="8">
        <v>2.6034436650214519E-2</v>
      </c>
      <c r="BC761" s="8">
        <v>8.8675806063220966E-2</v>
      </c>
      <c r="BD761" s="8">
        <v>0.15468609870329034</v>
      </c>
      <c r="BE761" s="8">
        <v>3.9035753364387096E-2</v>
      </c>
      <c r="BF761" s="8">
        <v>0.15579461543334847</v>
      </c>
      <c r="BG761" s="8">
        <v>0.31543549509096797</v>
      </c>
      <c r="BH761" s="8">
        <v>1.1003507875049675E-5</v>
      </c>
      <c r="BI761" s="8">
        <v>0.30223413804967719</v>
      </c>
      <c r="BJ761" s="8">
        <v>1.2912214256877421</v>
      </c>
      <c r="BK761" s="8">
        <v>0.7969724834443549</v>
      </c>
      <c r="BL761" s="8">
        <v>0.86960531998338686</v>
      </c>
    </row>
    <row r="762" spans="1:64" x14ac:dyDescent="0.3">
      <c r="A762" s="7">
        <v>561439</v>
      </c>
      <c r="B762" s="7" t="s">
        <v>793</v>
      </c>
      <c r="C762" s="8">
        <f t="shared" si="198"/>
        <v>0.1224019725265855</v>
      </c>
      <c r="D762" s="8">
        <f t="shared" si="199"/>
        <v>3.3320172591670964E-2</v>
      </c>
      <c r="E762" s="8">
        <f t="shared" si="200"/>
        <v>0.11690055352540164</v>
      </c>
      <c r="F762" s="8">
        <f t="shared" si="201"/>
        <v>8.5295824748501656E-2</v>
      </c>
      <c r="G762" s="8">
        <f t="shared" si="202"/>
        <v>1.9615974750292583E-2</v>
      </c>
      <c r="H762" s="8">
        <f t="shared" si="203"/>
        <v>6.7944535314974214E-2</v>
      </c>
      <c r="I762" s="8">
        <f t="shared" si="204"/>
        <v>0.10284495583780644</v>
      </c>
      <c r="J762" s="8">
        <f t="shared" si="205"/>
        <v>2.4842137008361621E-2</v>
      </c>
      <c r="K762" s="8">
        <f t="shared" si="206"/>
        <v>8.2083281711577402E-2</v>
      </c>
      <c r="L762" s="8">
        <f t="shared" si="207"/>
        <v>0.14005056652920966</v>
      </c>
      <c r="M762" s="8">
        <f t="shared" si="208"/>
        <v>3.6009442662377419E-2</v>
      </c>
      <c r="N762" s="8">
        <f t="shared" si="209"/>
        <v>0.14010800085460809</v>
      </c>
      <c r="O762" s="8">
        <f t="shared" si="210"/>
        <v>0.30205414115766149</v>
      </c>
      <c r="P762" s="8">
        <f t="shared" si="211"/>
        <v>7.894477844081289E-6</v>
      </c>
      <c r="Q762" s="8">
        <f t="shared" si="212"/>
        <v>0.27978029781983893</v>
      </c>
      <c r="R762" s="8">
        <f t="shared" si="213"/>
        <v>1</v>
      </c>
      <c r="S762" s="8">
        <f t="shared" si="214"/>
        <v>0.76963052836209678</v>
      </c>
      <c r="T762" s="8">
        <f t="shared" si="215"/>
        <v>0.8065445681066129</v>
      </c>
      <c r="W762" s="7" t="s">
        <v>2065</v>
      </c>
      <c r="X762" s="7" t="s">
        <v>793</v>
      </c>
      <c r="Y762" s="8">
        <v>0</v>
      </c>
      <c r="Z762" s="8">
        <v>0</v>
      </c>
      <c r="AA762" s="8">
        <v>0</v>
      </c>
      <c r="AB762" s="8">
        <v>0</v>
      </c>
      <c r="AC762" s="8">
        <v>0</v>
      </c>
      <c r="AD762" s="8">
        <v>0</v>
      </c>
      <c r="AE762" s="8">
        <v>0</v>
      </c>
      <c r="AF762" s="8">
        <v>0</v>
      </c>
      <c r="AG762" s="8">
        <v>0</v>
      </c>
      <c r="AH762" s="8">
        <v>0</v>
      </c>
      <c r="AI762" s="8">
        <v>0</v>
      </c>
      <c r="AJ762" s="8">
        <v>0</v>
      </c>
      <c r="AK762" s="8">
        <v>0</v>
      </c>
      <c r="AL762" s="8">
        <v>0</v>
      </c>
      <c r="AM762" s="8">
        <v>0</v>
      </c>
      <c r="AN762" s="8">
        <v>1</v>
      </c>
      <c r="AO762" s="8">
        <v>0</v>
      </c>
      <c r="AP762" s="8">
        <v>0</v>
      </c>
      <c r="AS762" s="7">
        <v>561439</v>
      </c>
      <c r="AT762" s="7" t="s">
        <v>793</v>
      </c>
      <c r="AU762" s="8">
        <v>0.1224019725265855</v>
      </c>
      <c r="AV762" s="8">
        <v>3.3320172591670964E-2</v>
      </c>
      <c r="AW762" s="8">
        <v>0.11690055352540164</v>
      </c>
      <c r="AX762" s="8">
        <v>8.5295824748501656E-2</v>
      </c>
      <c r="AY762" s="8">
        <v>1.9615974750292583E-2</v>
      </c>
      <c r="AZ762" s="8">
        <v>6.7944535314974214E-2</v>
      </c>
      <c r="BA762" s="8">
        <v>0.10284495583780644</v>
      </c>
      <c r="BB762" s="8">
        <v>2.4842137008361621E-2</v>
      </c>
      <c r="BC762" s="8">
        <v>8.2083281711577402E-2</v>
      </c>
      <c r="BD762" s="8">
        <v>0.14005056652920966</v>
      </c>
      <c r="BE762" s="8">
        <v>3.6009442662377419E-2</v>
      </c>
      <c r="BF762" s="8">
        <v>0.14010800085460809</v>
      </c>
      <c r="BG762" s="8">
        <v>0.30205414115766149</v>
      </c>
      <c r="BH762" s="8">
        <v>7.894477844081289E-6</v>
      </c>
      <c r="BI762" s="8">
        <v>0.27978029781983893</v>
      </c>
      <c r="BJ762" s="8">
        <v>1.2726226986437097</v>
      </c>
      <c r="BK762" s="8">
        <v>0.76963052836209678</v>
      </c>
      <c r="BL762" s="8">
        <v>0.8065445681066129</v>
      </c>
    </row>
    <row r="763" spans="1:64" x14ac:dyDescent="0.3">
      <c r="A763" s="7">
        <v>561440</v>
      </c>
      <c r="B763" s="7" t="s">
        <v>794</v>
      </c>
      <c r="C763" s="8">
        <f t="shared" si="198"/>
        <v>9.3653350139199995E-2</v>
      </c>
      <c r="D763" s="8">
        <f t="shared" si="199"/>
        <v>1.7255919326099999E-2</v>
      </c>
      <c r="E763" s="8">
        <f t="shared" si="200"/>
        <v>4.7310994080800001E-2</v>
      </c>
      <c r="F763" s="8">
        <f t="shared" si="201"/>
        <v>0.122634628212</v>
      </c>
      <c r="G763" s="8">
        <f t="shared" si="202"/>
        <v>1.5443054704E-2</v>
      </c>
      <c r="H763" s="8">
        <f t="shared" si="203"/>
        <v>4.3177613215000001E-2</v>
      </c>
      <c r="I763" s="8">
        <f t="shared" si="204"/>
        <v>7.2697909381600007E-2</v>
      </c>
      <c r="J763" s="8">
        <f t="shared" si="205"/>
        <v>1.0835385816500001E-2</v>
      </c>
      <c r="K763" s="8">
        <f t="shared" si="206"/>
        <v>2.5191482792400001E-2</v>
      </c>
      <c r="L763" s="8">
        <f t="shared" si="207"/>
        <v>0.101147571876</v>
      </c>
      <c r="M763" s="8">
        <f t="shared" si="208"/>
        <v>1.65944560001E-2</v>
      </c>
      <c r="N763" s="8">
        <f t="shared" si="209"/>
        <v>6.03790587176E-2</v>
      </c>
      <c r="O763" s="8">
        <f t="shared" si="210"/>
        <v>0.51312172770099995</v>
      </c>
      <c r="P763" s="8">
        <f t="shared" si="211"/>
        <v>7.1521727587699999E-6</v>
      </c>
      <c r="Q763" s="8">
        <f t="shared" si="212"/>
        <v>0.46825342593000002</v>
      </c>
      <c r="R763" s="8">
        <f t="shared" si="213"/>
        <v>1.1582202635500001</v>
      </c>
      <c r="S763" s="8">
        <f t="shared" si="214"/>
        <v>1.18125529613</v>
      </c>
      <c r="T763" s="8">
        <f t="shared" si="215"/>
        <v>1.10872477799</v>
      </c>
      <c r="W763" s="7" t="s">
        <v>2066</v>
      </c>
      <c r="X763" s="7" t="s">
        <v>794</v>
      </c>
      <c r="Y763" s="8">
        <v>9.3653350139199995E-2</v>
      </c>
      <c r="Z763" s="8">
        <v>1.7255919326099999E-2</v>
      </c>
      <c r="AA763" s="8">
        <v>4.7310994080800001E-2</v>
      </c>
      <c r="AB763" s="8">
        <v>0.122634628212</v>
      </c>
      <c r="AC763" s="8">
        <v>1.5443054704E-2</v>
      </c>
      <c r="AD763" s="8">
        <v>4.3177613215000001E-2</v>
      </c>
      <c r="AE763" s="8">
        <v>7.2697909381600007E-2</v>
      </c>
      <c r="AF763" s="8">
        <v>1.0835385816500001E-2</v>
      </c>
      <c r="AG763" s="8">
        <v>2.5191482792400001E-2</v>
      </c>
      <c r="AH763" s="8">
        <v>0.101147571876</v>
      </c>
      <c r="AI763" s="8">
        <v>1.65944560001E-2</v>
      </c>
      <c r="AJ763" s="8">
        <v>6.03790587176E-2</v>
      </c>
      <c r="AK763" s="8">
        <v>0.51312172770099995</v>
      </c>
      <c r="AL763" s="8">
        <v>7.1521727587699999E-6</v>
      </c>
      <c r="AM763" s="8">
        <v>0.46825342593000002</v>
      </c>
      <c r="AN763" s="8">
        <v>1.1582202635500001</v>
      </c>
      <c r="AO763" s="8">
        <v>1.18125529613</v>
      </c>
      <c r="AP763" s="8">
        <v>1.10872477799</v>
      </c>
      <c r="AS763" s="7">
        <v>561440</v>
      </c>
      <c r="AT763" s="7" t="s">
        <v>794</v>
      </c>
      <c r="AU763" s="8">
        <v>0.11271352530622902</v>
      </c>
      <c r="AV763" s="8">
        <v>3.0854731566840318E-2</v>
      </c>
      <c r="AW763" s="8">
        <v>0.10963575743623549</v>
      </c>
      <c r="AX763" s="8">
        <v>0.1318267009900774</v>
      </c>
      <c r="AY763" s="8">
        <v>2.9211762039458387E-2</v>
      </c>
      <c r="AZ763" s="8">
        <v>9.6484863681619348E-2</v>
      </c>
      <c r="BA763" s="8">
        <v>9.4920185385672581E-2</v>
      </c>
      <c r="BB763" s="8">
        <v>2.3105601124746772E-2</v>
      </c>
      <c r="BC763" s="8">
        <v>7.7317004916612905E-2</v>
      </c>
      <c r="BD763" s="8">
        <v>0.12712360694467742</v>
      </c>
      <c r="BE763" s="8">
        <v>3.293599822051451E-2</v>
      </c>
      <c r="BF763" s="8">
        <v>0.1293842985769677</v>
      </c>
      <c r="BG763" s="8">
        <v>0.28138933454570969</v>
      </c>
      <c r="BH763" s="8">
        <v>4.714290048098871E-6</v>
      </c>
      <c r="BI763" s="8">
        <v>0.25678413680032253</v>
      </c>
      <c r="BJ763" s="8">
        <v>1.2532040143095162</v>
      </c>
      <c r="BK763" s="8">
        <v>0.80591042348564501</v>
      </c>
      <c r="BL763" s="8">
        <v>0.74372988820080643</v>
      </c>
    </row>
    <row r="764" spans="1:64" x14ac:dyDescent="0.3">
      <c r="A764" s="7">
        <v>561450</v>
      </c>
      <c r="B764" s="7" t="s">
        <v>795</v>
      </c>
      <c r="C764" s="8">
        <f t="shared" si="198"/>
        <v>6.0799564577387104E-2</v>
      </c>
      <c r="D764" s="8">
        <f t="shared" si="199"/>
        <v>1.9038521658864518E-2</v>
      </c>
      <c r="E764" s="8">
        <f t="shared" si="200"/>
        <v>5.734190664005806E-2</v>
      </c>
      <c r="F764" s="8">
        <f t="shared" si="201"/>
        <v>0.11876401244130808</v>
      </c>
      <c r="G764" s="8">
        <f t="shared" si="202"/>
        <v>3.1522171579838866E-2</v>
      </c>
      <c r="H764" s="8">
        <f t="shared" si="203"/>
        <v>9.1528026346130636E-2</v>
      </c>
      <c r="I764" s="8">
        <f t="shared" si="204"/>
        <v>5.1825330207516125E-2</v>
      </c>
      <c r="J764" s="8">
        <f t="shared" si="205"/>
        <v>1.4585517591209678E-2</v>
      </c>
      <c r="K764" s="8">
        <f t="shared" si="206"/>
        <v>4.0310112112893551E-2</v>
      </c>
      <c r="L764" s="8">
        <f t="shared" si="207"/>
        <v>6.9777834798999988E-2</v>
      </c>
      <c r="M764" s="8">
        <f t="shared" si="208"/>
        <v>2.078801509165645E-2</v>
      </c>
      <c r="N764" s="8">
        <f t="shared" si="209"/>
        <v>6.8450501755580637E-2</v>
      </c>
      <c r="O764" s="8">
        <f t="shared" si="210"/>
        <v>0.12308890624306454</v>
      </c>
      <c r="P764" s="8">
        <f t="shared" si="211"/>
        <v>1.465918153314355E-6</v>
      </c>
      <c r="Q764" s="8">
        <f t="shared" si="212"/>
        <v>0.11366590974846771</v>
      </c>
      <c r="R764" s="8">
        <f t="shared" si="213"/>
        <v>1</v>
      </c>
      <c r="S764" s="8">
        <f t="shared" si="214"/>
        <v>0.48374969423822572</v>
      </c>
      <c r="T764" s="8">
        <f t="shared" si="215"/>
        <v>0.34865644378258065</v>
      </c>
      <c r="W764" s="7" t="s">
        <v>2067</v>
      </c>
      <c r="X764" s="7" t="s">
        <v>795</v>
      </c>
      <c r="Y764" s="8">
        <v>0</v>
      </c>
      <c r="Z764" s="8">
        <v>0</v>
      </c>
      <c r="AA764" s="8">
        <v>0</v>
      </c>
      <c r="AB764" s="8">
        <v>0</v>
      </c>
      <c r="AC764" s="8">
        <v>0</v>
      </c>
      <c r="AD764" s="8">
        <v>0</v>
      </c>
      <c r="AE764" s="8">
        <v>0</v>
      </c>
      <c r="AF764" s="8">
        <v>0</v>
      </c>
      <c r="AG764" s="8">
        <v>0</v>
      </c>
      <c r="AH764" s="8">
        <v>0</v>
      </c>
      <c r="AI764" s="8">
        <v>0</v>
      </c>
      <c r="AJ764" s="8">
        <v>0</v>
      </c>
      <c r="AK764" s="8">
        <v>0</v>
      </c>
      <c r="AL764" s="8">
        <v>0</v>
      </c>
      <c r="AM764" s="8">
        <v>0</v>
      </c>
      <c r="AN764" s="8">
        <v>1</v>
      </c>
      <c r="AO764" s="8">
        <v>0</v>
      </c>
      <c r="AP764" s="8">
        <v>0</v>
      </c>
      <c r="AS764" s="7">
        <v>561450</v>
      </c>
      <c r="AT764" s="7" t="s">
        <v>795</v>
      </c>
      <c r="AU764" s="8">
        <v>6.0799564577387104E-2</v>
      </c>
      <c r="AV764" s="8">
        <v>1.9038521658864518E-2</v>
      </c>
      <c r="AW764" s="8">
        <v>5.734190664005806E-2</v>
      </c>
      <c r="AX764" s="8">
        <v>0.11876401244130808</v>
      </c>
      <c r="AY764" s="8">
        <v>3.1522171579838866E-2</v>
      </c>
      <c r="AZ764" s="8">
        <v>9.1528026346130636E-2</v>
      </c>
      <c r="BA764" s="8">
        <v>5.1825330207516125E-2</v>
      </c>
      <c r="BB764" s="8">
        <v>1.4585517591209678E-2</v>
      </c>
      <c r="BC764" s="8">
        <v>4.0310112112893551E-2</v>
      </c>
      <c r="BD764" s="8">
        <v>6.9777834798999988E-2</v>
      </c>
      <c r="BE764" s="8">
        <v>2.078801509165645E-2</v>
      </c>
      <c r="BF764" s="8">
        <v>6.8450501755580637E-2</v>
      </c>
      <c r="BG764" s="8">
        <v>0.12308890624306454</v>
      </c>
      <c r="BH764" s="8">
        <v>1.465918153314355E-6</v>
      </c>
      <c r="BI764" s="8">
        <v>0.11366590974846771</v>
      </c>
      <c r="BJ764" s="8">
        <v>1.137179992876129</v>
      </c>
      <c r="BK764" s="8">
        <v>0.48374969423822572</v>
      </c>
      <c r="BL764" s="8">
        <v>0.34865644378258065</v>
      </c>
    </row>
    <row r="765" spans="1:64" x14ac:dyDescent="0.3">
      <c r="A765" s="7">
        <v>561491</v>
      </c>
      <c r="B765" s="7" t="s">
        <v>796</v>
      </c>
      <c r="C765" s="8">
        <f t="shared" si="198"/>
        <v>0.13858556771332259</v>
      </c>
      <c r="D765" s="8">
        <f t="shared" si="199"/>
        <v>3.646592659536451E-2</v>
      </c>
      <c r="E765" s="8">
        <f t="shared" si="200"/>
        <v>0.13655258034863382</v>
      </c>
      <c r="F765" s="8">
        <f t="shared" si="201"/>
        <v>7.4395292951629027E-2</v>
      </c>
      <c r="G765" s="8">
        <f t="shared" si="202"/>
        <v>1.6286116158310965E-2</v>
      </c>
      <c r="H765" s="8">
        <f t="shared" si="203"/>
        <v>6.0429197058140316E-2</v>
      </c>
      <c r="I765" s="8">
        <f t="shared" si="204"/>
        <v>0.11622487438686931</v>
      </c>
      <c r="J765" s="8">
        <f t="shared" si="205"/>
        <v>2.7002842687656448E-2</v>
      </c>
      <c r="K765" s="8">
        <f t="shared" si="206"/>
        <v>9.6313019623183879E-2</v>
      </c>
      <c r="L765" s="8">
        <f t="shared" si="207"/>
        <v>0.17141078042549998</v>
      </c>
      <c r="M765" s="8">
        <f t="shared" si="208"/>
        <v>4.2416250404735484E-2</v>
      </c>
      <c r="N765" s="8">
        <f t="shared" si="209"/>
        <v>0.17671206962898223</v>
      </c>
      <c r="O765" s="8">
        <f t="shared" si="210"/>
        <v>0.33201054198116159</v>
      </c>
      <c r="P765" s="8">
        <f t="shared" si="211"/>
        <v>1.301642961708016E-5</v>
      </c>
      <c r="Q765" s="8">
        <f t="shared" si="212"/>
        <v>0.33197575351741909</v>
      </c>
      <c r="R765" s="8">
        <f t="shared" si="213"/>
        <v>1</v>
      </c>
      <c r="S765" s="8">
        <f t="shared" si="214"/>
        <v>0.86078802552241962</v>
      </c>
      <c r="T765" s="8">
        <f t="shared" si="215"/>
        <v>0.94921815605274207</v>
      </c>
      <c r="W765" s="7" t="s">
        <v>2068</v>
      </c>
      <c r="X765" s="7" t="s">
        <v>796</v>
      </c>
      <c r="Y765" s="8">
        <v>0</v>
      </c>
      <c r="Z765" s="8">
        <v>0</v>
      </c>
      <c r="AA765" s="8">
        <v>0</v>
      </c>
      <c r="AB765" s="8">
        <v>0</v>
      </c>
      <c r="AC765" s="8">
        <v>0</v>
      </c>
      <c r="AD765" s="8">
        <v>0</v>
      </c>
      <c r="AE765" s="8">
        <v>0</v>
      </c>
      <c r="AF765" s="8">
        <v>0</v>
      </c>
      <c r="AG765" s="8">
        <v>0</v>
      </c>
      <c r="AH765" s="8">
        <v>0</v>
      </c>
      <c r="AI765" s="8">
        <v>0</v>
      </c>
      <c r="AJ765" s="8">
        <v>0</v>
      </c>
      <c r="AK765" s="8">
        <v>0</v>
      </c>
      <c r="AL765" s="8">
        <v>0</v>
      </c>
      <c r="AM765" s="8">
        <v>0</v>
      </c>
      <c r="AN765" s="8">
        <v>1</v>
      </c>
      <c r="AO765" s="8">
        <v>0</v>
      </c>
      <c r="AP765" s="8">
        <v>0</v>
      </c>
      <c r="AS765" s="7">
        <v>561491</v>
      </c>
      <c r="AT765" s="7" t="s">
        <v>796</v>
      </c>
      <c r="AU765" s="8">
        <v>0.13858556771332259</v>
      </c>
      <c r="AV765" s="8">
        <v>3.646592659536451E-2</v>
      </c>
      <c r="AW765" s="8">
        <v>0.13655258034863382</v>
      </c>
      <c r="AX765" s="8">
        <v>7.4395292951629027E-2</v>
      </c>
      <c r="AY765" s="8">
        <v>1.6286116158310965E-2</v>
      </c>
      <c r="AZ765" s="8">
        <v>6.0429197058140316E-2</v>
      </c>
      <c r="BA765" s="8">
        <v>0.11622487438686931</v>
      </c>
      <c r="BB765" s="8">
        <v>2.7002842687656448E-2</v>
      </c>
      <c r="BC765" s="8">
        <v>9.6313019623183879E-2</v>
      </c>
      <c r="BD765" s="8">
        <v>0.17141078042549998</v>
      </c>
      <c r="BE765" s="8">
        <v>4.2416250404735484E-2</v>
      </c>
      <c r="BF765" s="8">
        <v>0.17671206962898223</v>
      </c>
      <c r="BG765" s="8">
        <v>0.33201054198116159</v>
      </c>
      <c r="BH765" s="8">
        <v>1.301642961708016E-5</v>
      </c>
      <c r="BI765" s="8">
        <v>0.33197575351741909</v>
      </c>
      <c r="BJ765" s="8">
        <v>1.311604074657903</v>
      </c>
      <c r="BK765" s="8">
        <v>0.86078802552241962</v>
      </c>
      <c r="BL765" s="8">
        <v>0.94921815605274207</v>
      </c>
    </row>
    <row r="766" spans="1:64" x14ac:dyDescent="0.3">
      <c r="A766" s="7">
        <v>561492</v>
      </c>
      <c r="B766" s="7" t="s">
        <v>797</v>
      </c>
      <c r="C766" s="8">
        <f t="shared" si="198"/>
        <v>9.3702764084600002E-2</v>
      </c>
      <c r="D766" s="8">
        <f t="shared" si="199"/>
        <v>1.7354083855899999E-2</v>
      </c>
      <c r="E766" s="8">
        <f t="shared" si="200"/>
        <v>5.9686260637100003E-2</v>
      </c>
      <c r="F766" s="8">
        <f t="shared" si="201"/>
        <v>5.4123590153000001E-2</v>
      </c>
      <c r="G766" s="8">
        <f t="shared" si="202"/>
        <v>6.8420223933899999E-3</v>
      </c>
      <c r="H766" s="8">
        <f t="shared" si="203"/>
        <v>2.6095154572400001E-2</v>
      </c>
      <c r="I766" s="8">
        <f t="shared" si="204"/>
        <v>7.2740331726100005E-2</v>
      </c>
      <c r="J766" s="8">
        <f t="shared" si="205"/>
        <v>1.0891013936400001E-2</v>
      </c>
      <c r="K766" s="8">
        <f t="shared" si="206"/>
        <v>3.41518294052E-2</v>
      </c>
      <c r="L766" s="8">
        <f t="shared" si="207"/>
        <v>0.103525793464</v>
      </c>
      <c r="M766" s="8">
        <f t="shared" si="208"/>
        <v>1.7065574006599998E-2</v>
      </c>
      <c r="N766" s="8">
        <f t="shared" si="209"/>
        <v>7.6320353833300006E-2</v>
      </c>
      <c r="O766" s="8">
        <f t="shared" si="210"/>
        <v>0.50150735820799996</v>
      </c>
      <c r="P766" s="8">
        <f t="shared" si="211"/>
        <v>1.6213315072899999E-5</v>
      </c>
      <c r="Q766" s="8">
        <f t="shared" si="212"/>
        <v>0.468261181523</v>
      </c>
      <c r="R766" s="8">
        <f t="shared" si="213"/>
        <v>1.17074310858</v>
      </c>
      <c r="S766" s="8">
        <f t="shared" si="214"/>
        <v>1.0870607671200001</v>
      </c>
      <c r="T766" s="8">
        <f t="shared" si="215"/>
        <v>1.11778317507</v>
      </c>
      <c r="W766" s="7" t="s">
        <v>2069</v>
      </c>
      <c r="X766" s="7" t="s">
        <v>797</v>
      </c>
      <c r="Y766" s="8">
        <v>9.3702764084600002E-2</v>
      </c>
      <c r="Z766" s="8">
        <v>1.7354083855899999E-2</v>
      </c>
      <c r="AA766" s="8">
        <v>5.9686260637100003E-2</v>
      </c>
      <c r="AB766" s="8">
        <v>5.4123590153000001E-2</v>
      </c>
      <c r="AC766" s="8">
        <v>6.8420223933899999E-3</v>
      </c>
      <c r="AD766" s="8">
        <v>2.6095154572400001E-2</v>
      </c>
      <c r="AE766" s="8">
        <v>7.2740331726100005E-2</v>
      </c>
      <c r="AF766" s="8">
        <v>1.0891013936400001E-2</v>
      </c>
      <c r="AG766" s="8">
        <v>3.41518294052E-2</v>
      </c>
      <c r="AH766" s="8">
        <v>0.103525793464</v>
      </c>
      <c r="AI766" s="8">
        <v>1.7065574006599998E-2</v>
      </c>
      <c r="AJ766" s="8">
        <v>7.6320353833300006E-2</v>
      </c>
      <c r="AK766" s="8">
        <v>0.50150735820799996</v>
      </c>
      <c r="AL766" s="8">
        <v>1.6213315072899999E-5</v>
      </c>
      <c r="AM766" s="8">
        <v>0.468261181523</v>
      </c>
      <c r="AN766" s="8">
        <v>1.17074310858</v>
      </c>
      <c r="AO766" s="8">
        <v>1.0870607671200001</v>
      </c>
      <c r="AP766" s="8">
        <v>1.11778317507</v>
      </c>
      <c r="AS766" s="7">
        <v>561492</v>
      </c>
      <c r="AT766" s="7" t="s">
        <v>797</v>
      </c>
      <c r="AU766" s="8">
        <v>0.16304155055599026</v>
      </c>
      <c r="AV766" s="8">
        <v>4.0946835627891934E-2</v>
      </c>
      <c r="AW766" s="8">
        <v>0.16135905191627414</v>
      </c>
      <c r="AX766" s="8">
        <v>8.88390978419758E-2</v>
      </c>
      <c r="AY766" s="8">
        <v>1.893900610302339E-2</v>
      </c>
      <c r="AZ766" s="8">
        <v>7.0038313210941949E-2</v>
      </c>
      <c r="BA766" s="8">
        <v>0.13560138628808546</v>
      </c>
      <c r="BB766" s="8">
        <v>3.0089178817434347E-2</v>
      </c>
      <c r="BC766" s="8">
        <v>0.11325184669057257</v>
      </c>
      <c r="BD766" s="8">
        <v>0.18726172556714515</v>
      </c>
      <c r="BE766" s="8">
        <v>4.4254705635030644E-2</v>
      </c>
      <c r="BF766" s="8">
        <v>0.19522582920465642</v>
      </c>
      <c r="BG766" s="8">
        <v>0.45297438805883822</v>
      </c>
      <c r="BH766" s="8">
        <v>1.7096941690855164E-5</v>
      </c>
      <c r="BI766" s="8">
        <v>0.42294558331109705</v>
      </c>
      <c r="BJ766" s="8">
        <v>1.3653474380996773</v>
      </c>
      <c r="BK766" s="8">
        <v>1.0810422236070969</v>
      </c>
      <c r="BL766" s="8">
        <v>1.1821682182480644</v>
      </c>
    </row>
    <row r="767" spans="1:64" x14ac:dyDescent="0.3">
      <c r="A767" s="7">
        <v>561499</v>
      </c>
      <c r="B767" s="7" t="s">
        <v>798</v>
      </c>
      <c r="C767" s="8">
        <f t="shared" si="198"/>
        <v>9.3648081458099997E-2</v>
      </c>
      <c r="D767" s="8">
        <f t="shared" si="199"/>
        <v>1.72053042216E-2</v>
      </c>
      <c r="E767" s="8">
        <f t="shared" si="200"/>
        <v>5.1216855568100003E-2</v>
      </c>
      <c r="F767" s="8">
        <f t="shared" si="201"/>
        <v>0.11795540705300001</v>
      </c>
      <c r="G767" s="8">
        <f t="shared" si="202"/>
        <v>1.48296680753E-2</v>
      </c>
      <c r="H767" s="8">
        <f t="shared" si="203"/>
        <v>4.6524515348199999E-2</v>
      </c>
      <c r="I767" s="8">
        <f t="shared" si="204"/>
        <v>7.2614510521E-2</v>
      </c>
      <c r="J767" s="8">
        <f t="shared" si="205"/>
        <v>1.07907532287E-2</v>
      </c>
      <c r="K767" s="8">
        <f t="shared" si="206"/>
        <v>2.8037068969E-2</v>
      </c>
      <c r="L767" s="8">
        <f t="shared" si="207"/>
        <v>0.101077867547</v>
      </c>
      <c r="M767" s="8">
        <f t="shared" si="208"/>
        <v>1.65374589046E-2</v>
      </c>
      <c r="N767" s="8">
        <f t="shared" si="209"/>
        <v>6.4767696755800006E-2</v>
      </c>
      <c r="O767" s="8">
        <f t="shared" si="210"/>
        <v>0.51359361050300001</v>
      </c>
      <c r="P767" s="8">
        <f t="shared" si="211"/>
        <v>7.4328573822999998E-6</v>
      </c>
      <c r="Q767" s="8">
        <f t="shared" si="212"/>
        <v>0.46892923810499998</v>
      </c>
      <c r="R767" s="8">
        <f t="shared" si="213"/>
        <v>1.1620702412499999</v>
      </c>
      <c r="S767" s="8">
        <f t="shared" si="214"/>
        <v>1.1793095904799999</v>
      </c>
      <c r="T767" s="8">
        <f t="shared" si="215"/>
        <v>1.11144233272</v>
      </c>
      <c r="W767" s="7" t="s">
        <v>2070</v>
      </c>
      <c r="X767" s="7" t="s">
        <v>798</v>
      </c>
      <c r="Y767" s="8">
        <v>9.3648081458099997E-2</v>
      </c>
      <c r="Z767" s="8">
        <v>1.72053042216E-2</v>
      </c>
      <c r="AA767" s="8">
        <v>5.1216855568100003E-2</v>
      </c>
      <c r="AB767" s="8">
        <v>0.11795540705300001</v>
      </c>
      <c r="AC767" s="8">
        <v>1.48296680753E-2</v>
      </c>
      <c r="AD767" s="8">
        <v>4.6524515348199999E-2</v>
      </c>
      <c r="AE767" s="8">
        <v>7.2614510521E-2</v>
      </c>
      <c r="AF767" s="8">
        <v>1.07907532287E-2</v>
      </c>
      <c r="AG767" s="8">
        <v>2.8037068969E-2</v>
      </c>
      <c r="AH767" s="8">
        <v>0.101077867547</v>
      </c>
      <c r="AI767" s="8">
        <v>1.65374589046E-2</v>
      </c>
      <c r="AJ767" s="8">
        <v>6.4767696755800006E-2</v>
      </c>
      <c r="AK767" s="8">
        <v>0.51359361050300001</v>
      </c>
      <c r="AL767" s="8">
        <v>7.4328573822999998E-6</v>
      </c>
      <c r="AM767" s="8">
        <v>0.46892923810499998</v>
      </c>
      <c r="AN767" s="8">
        <v>1.1620702412499999</v>
      </c>
      <c r="AO767" s="8">
        <v>1.1793095904799999</v>
      </c>
      <c r="AP767" s="8">
        <v>1.11144233272</v>
      </c>
      <c r="AS767" s="7">
        <v>561499</v>
      </c>
      <c r="AT767" s="7" t="s">
        <v>798</v>
      </c>
      <c r="AU767" s="8">
        <v>0.16686426933661291</v>
      </c>
      <c r="AV767" s="8">
        <v>4.1522882482275807E-2</v>
      </c>
      <c r="AW767" s="8">
        <v>0.16079955743070645</v>
      </c>
      <c r="AX767" s="8">
        <v>0.13168133481321936</v>
      </c>
      <c r="AY767" s="8">
        <v>2.6793410047380152E-2</v>
      </c>
      <c r="AZ767" s="8">
        <v>9.7588736350806407E-2</v>
      </c>
      <c r="BA767" s="8">
        <v>0.13850260976297257</v>
      </c>
      <c r="BB767" s="8">
        <v>3.0450564203395643E-2</v>
      </c>
      <c r="BC767" s="8">
        <v>0.11246986941036452</v>
      </c>
      <c r="BD767" s="8">
        <v>0.18707726342340483</v>
      </c>
      <c r="BE767" s="8">
        <v>4.3828173182137102E-2</v>
      </c>
      <c r="BF767" s="8">
        <v>0.19000016915714035</v>
      </c>
      <c r="BG767" s="8">
        <v>0.48045853885764556</v>
      </c>
      <c r="BH767" s="8">
        <v>1.1151197088934031E-5</v>
      </c>
      <c r="BI767" s="8">
        <v>0.4386757388724199</v>
      </c>
      <c r="BJ767" s="8">
        <v>1.3691867092496772</v>
      </c>
      <c r="BK767" s="8">
        <v>1.1915473521793543</v>
      </c>
      <c r="BL767" s="8">
        <v>1.2169069143445166</v>
      </c>
    </row>
    <row r="768" spans="1:64" x14ac:dyDescent="0.3">
      <c r="A768" s="7">
        <v>561510</v>
      </c>
      <c r="B768" s="7" t="s">
        <v>799</v>
      </c>
      <c r="C768" s="8">
        <f t="shared" si="198"/>
        <v>0.18298076532783869</v>
      </c>
      <c r="D768" s="8">
        <f t="shared" si="199"/>
        <v>4.1216854410180644E-2</v>
      </c>
      <c r="E768" s="8">
        <f t="shared" si="200"/>
        <v>0.14464560429556453</v>
      </c>
      <c r="F768" s="8">
        <f t="shared" si="201"/>
        <v>0.20443182076074673</v>
      </c>
      <c r="G768" s="8">
        <f t="shared" si="202"/>
        <v>4.3147426414588887E-2</v>
      </c>
      <c r="H768" s="8">
        <f t="shared" si="203"/>
        <v>0.11626001340463223</v>
      </c>
      <c r="I768" s="8">
        <f t="shared" si="204"/>
        <v>0.24250561569227422</v>
      </c>
      <c r="J768" s="8">
        <f t="shared" si="205"/>
        <v>5.3607632267285474E-2</v>
      </c>
      <c r="K768" s="8">
        <f t="shared" si="206"/>
        <v>0.15031743348309029</v>
      </c>
      <c r="L768" s="8">
        <f t="shared" si="207"/>
        <v>0.28590266739629044</v>
      </c>
      <c r="M768" s="8">
        <f t="shared" si="208"/>
        <v>6.0408048184835479E-2</v>
      </c>
      <c r="N768" s="8">
        <f t="shared" si="209"/>
        <v>0.24157746919145151</v>
      </c>
      <c r="O768" s="8">
        <f t="shared" si="210"/>
        <v>0.32096393626993547</v>
      </c>
      <c r="P768" s="8">
        <f t="shared" si="211"/>
        <v>6.306101641277903E-6</v>
      </c>
      <c r="Q768" s="8">
        <f t="shared" si="212"/>
        <v>0.22809598473832277</v>
      </c>
      <c r="R768" s="8">
        <f t="shared" si="213"/>
        <v>1</v>
      </c>
      <c r="S768" s="8">
        <f t="shared" si="214"/>
        <v>1.2025489379991929</v>
      </c>
      <c r="T768" s="8">
        <f t="shared" si="215"/>
        <v>1.2851403588614516</v>
      </c>
      <c r="W768" s="7" t="s">
        <v>2071</v>
      </c>
      <c r="X768" s="7" t="s">
        <v>799</v>
      </c>
      <c r="Y768" s="8">
        <v>0</v>
      </c>
      <c r="Z768" s="8">
        <v>0</v>
      </c>
      <c r="AA768" s="8">
        <v>0</v>
      </c>
      <c r="AB768" s="8">
        <v>0</v>
      </c>
      <c r="AC768" s="8">
        <v>0</v>
      </c>
      <c r="AD768" s="8">
        <v>0</v>
      </c>
      <c r="AE768" s="8">
        <v>0</v>
      </c>
      <c r="AF768" s="8">
        <v>0</v>
      </c>
      <c r="AG768" s="8">
        <v>0</v>
      </c>
      <c r="AH768" s="8">
        <v>0</v>
      </c>
      <c r="AI768" s="8">
        <v>0</v>
      </c>
      <c r="AJ768" s="8">
        <v>0</v>
      </c>
      <c r="AK768" s="8">
        <v>0</v>
      </c>
      <c r="AL768" s="8">
        <v>0</v>
      </c>
      <c r="AM768" s="8">
        <v>0</v>
      </c>
      <c r="AN768" s="8">
        <v>1</v>
      </c>
      <c r="AO768" s="8">
        <v>0</v>
      </c>
      <c r="AP768" s="8">
        <v>0</v>
      </c>
      <c r="AS768" s="7">
        <v>561510</v>
      </c>
      <c r="AT768" s="7" t="s">
        <v>799</v>
      </c>
      <c r="AU768" s="8">
        <v>0.18298076532783869</v>
      </c>
      <c r="AV768" s="8">
        <v>4.1216854410180644E-2</v>
      </c>
      <c r="AW768" s="8">
        <v>0.14464560429556453</v>
      </c>
      <c r="AX768" s="8">
        <v>0.20443182076074673</v>
      </c>
      <c r="AY768" s="8">
        <v>4.3147426414588887E-2</v>
      </c>
      <c r="AZ768" s="8">
        <v>0.11626001340463223</v>
      </c>
      <c r="BA768" s="8">
        <v>0.24250561569227422</v>
      </c>
      <c r="BB768" s="8">
        <v>5.3607632267285474E-2</v>
      </c>
      <c r="BC768" s="8">
        <v>0.15031743348309029</v>
      </c>
      <c r="BD768" s="8">
        <v>0.28590266739629044</v>
      </c>
      <c r="BE768" s="8">
        <v>6.0408048184835479E-2</v>
      </c>
      <c r="BF768" s="8">
        <v>0.24157746919145151</v>
      </c>
      <c r="BG768" s="8">
        <v>0.32096393626993547</v>
      </c>
      <c r="BH768" s="8">
        <v>6.306101641277903E-6</v>
      </c>
      <c r="BI768" s="8">
        <v>0.22809598473832277</v>
      </c>
      <c r="BJ768" s="8">
        <v>1.368843224033387</v>
      </c>
      <c r="BK768" s="8">
        <v>1.2025489379991929</v>
      </c>
      <c r="BL768" s="8">
        <v>1.2851403588614516</v>
      </c>
    </row>
    <row r="769" spans="1:64" x14ac:dyDescent="0.3">
      <c r="A769" s="7">
        <v>561520</v>
      </c>
      <c r="B769" s="7" t="s">
        <v>800</v>
      </c>
      <c r="C769" s="8">
        <f t="shared" si="198"/>
        <v>0.14776814682777414</v>
      </c>
      <c r="D769" s="8">
        <f t="shared" si="199"/>
        <v>3.5674879719146783E-2</v>
      </c>
      <c r="E769" s="8">
        <f t="shared" si="200"/>
        <v>0.11449150469189512</v>
      </c>
      <c r="F769" s="8">
        <f t="shared" si="201"/>
        <v>0.18125665834567423</v>
      </c>
      <c r="G769" s="8">
        <f t="shared" si="202"/>
        <v>3.9765828577691932E-2</v>
      </c>
      <c r="H769" s="8">
        <f t="shared" si="203"/>
        <v>9.8640385236295175E-2</v>
      </c>
      <c r="I769" s="8">
        <f t="shared" si="204"/>
        <v>0.19833517944988713</v>
      </c>
      <c r="J769" s="8">
        <f t="shared" si="205"/>
        <v>4.6940635798666121E-2</v>
      </c>
      <c r="K769" s="8">
        <f t="shared" si="206"/>
        <v>0.12085537355236448</v>
      </c>
      <c r="L769" s="8">
        <f t="shared" si="207"/>
        <v>0.23669939188101613</v>
      </c>
      <c r="M769" s="8">
        <f t="shared" si="208"/>
        <v>5.3799114445869357E-2</v>
      </c>
      <c r="N769" s="8">
        <f t="shared" si="209"/>
        <v>0.19498314162253225</v>
      </c>
      <c r="O769" s="8">
        <f t="shared" si="210"/>
        <v>0.22900139237983858</v>
      </c>
      <c r="P769" s="8">
        <f t="shared" si="211"/>
        <v>4.6442465537127419E-6</v>
      </c>
      <c r="Q769" s="8">
        <f t="shared" si="212"/>
        <v>0.16627183552812902</v>
      </c>
      <c r="R769" s="8">
        <f t="shared" si="213"/>
        <v>1</v>
      </c>
      <c r="S769" s="8">
        <f t="shared" si="214"/>
        <v>0.9325660979662902</v>
      </c>
      <c r="T769" s="8">
        <f t="shared" si="215"/>
        <v>0.97903441460725804</v>
      </c>
      <c r="W769" s="7" t="s">
        <v>2072</v>
      </c>
      <c r="X769" s="7" t="s">
        <v>800</v>
      </c>
      <c r="Y769" s="8">
        <v>0</v>
      </c>
      <c r="Z769" s="8">
        <v>0</v>
      </c>
      <c r="AA769" s="8">
        <v>0</v>
      </c>
      <c r="AB769" s="8">
        <v>0</v>
      </c>
      <c r="AC769" s="8">
        <v>0</v>
      </c>
      <c r="AD769" s="8">
        <v>0</v>
      </c>
      <c r="AE769" s="8">
        <v>0</v>
      </c>
      <c r="AF769" s="8">
        <v>0</v>
      </c>
      <c r="AG769" s="8">
        <v>0</v>
      </c>
      <c r="AH769" s="8">
        <v>0</v>
      </c>
      <c r="AI769" s="8">
        <v>0</v>
      </c>
      <c r="AJ769" s="8">
        <v>0</v>
      </c>
      <c r="AK769" s="8">
        <v>0</v>
      </c>
      <c r="AL769" s="8">
        <v>0</v>
      </c>
      <c r="AM769" s="8">
        <v>0</v>
      </c>
      <c r="AN769" s="8">
        <v>1</v>
      </c>
      <c r="AO769" s="8">
        <v>0</v>
      </c>
      <c r="AP769" s="8">
        <v>0</v>
      </c>
      <c r="AS769" s="7">
        <v>561520</v>
      </c>
      <c r="AT769" s="7" t="s">
        <v>800</v>
      </c>
      <c r="AU769" s="8">
        <v>0.14776814682777414</v>
      </c>
      <c r="AV769" s="8">
        <v>3.5674879719146783E-2</v>
      </c>
      <c r="AW769" s="8">
        <v>0.11449150469189512</v>
      </c>
      <c r="AX769" s="8">
        <v>0.18125665834567423</v>
      </c>
      <c r="AY769" s="8">
        <v>3.9765828577691932E-2</v>
      </c>
      <c r="AZ769" s="8">
        <v>9.8640385236295175E-2</v>
      </c>
      <c r="BA769" s="8">
        <v>0.19833517944988713</v>
      </c>
      <c r="BB769" s="8">
        <v>4.6940635798666121E-2</v>
      </c>
      <c r="BC769" s="8">
        <v>0.12085537355236448</v>
      </c>
      <c r="BD769" s="8">
        <v>0.23669939188101613</v>
      </c>
      <c r="BE769" s="8">
        <v>5.3799114445869357E-2</v>
      </c>
      <c r="BF769" s="8">
        <v>0.19498314162253225</v>
      </c>
      <c r="BG769" s="8">
        <v>0.22900139237983858</v>
      </c>
      <c r="BH769" s="8">
        <v>4.6442465537127419E-6</v>
      </c>
      <c r="BI769" s="8">
        <v>0.16627183552812902</v>
      </c>
      <c r="BJ769" s="8">
        <v>1.297934531238226</v>
      </c>
      <c r="BK769" s="8">
        <v>0.9325660979662902</v>
      </c>
      <c r="BL769" s="8">
        <v>0.97903441460725804</v>
      </c>
    </row>
    <row r="770" spans="1:64" x14ac:dyDescent="0.3">
      <c r="A770" s="7">
        <v>561591</v>
      </c>
      <c r="B770" s="7" t="s">
        <v>801</v>
      </c>
      <c r="C770" s="8">
        <f t="shared" si="198"/>
        <v>0.14026697830033874</v>
      </c>
      <c r="D770" s="8">
        <f t="shared" si="199"/>
        <v>3.3933405992159681E-2</v>
      </c>
      <c r="E770" s="8">
        <f t="shared" si="200"/>
        <v>0.11204856443256291</v>
      </c>
      <c r="F770" s="8">
        <f t="shared" si="201"/>
        <v>0.16187227095322584</v>
      </c>
      <c r="G770" s="8">
        <f t="shared" si="202"/>
        <v>3.4782594316655653E-2</v>
      </c>
      <c r="H770" s="8">
        <f t="shared" si="203"/>
        <v>9.0598853162046744E-2</v>
      </c>
      <c r="I770" s="8">
        <f t="shared" si="204"/>
        <v>0.18918077835880642</v>
      </c>
      <c r="J770" s="8">
        <f t="shared" si="205"/>
        <v>4.4820049521837102E-2</v>
      </c>
      <c r="K770" s="8">
        <f t="shared" si="206"/>
        <v>0.11798925215534031</v>
      </c>
      <c r="L770" s="8">
        <f t="shared" si="207"/>
        <v>0.23536159565001616</v>
      </c>
      <c r="M770" s="8">
        <f t="shared" si="208"/>
        <v>5.3427144579145165E-2</v>
      </c>
      <c r="N770" s="8">
        <f t="shared" si="209"/>
        <v>0.20027719546169359</v>
      </c>
      <c r="O770" s="8">
        <f t="shared" si="210"/>
        <v>0.21287871023679025</v>
      </c>
      <c r="P770" s="8">
        <f t="shared" si="211"/>
        <v>4.3103835398277417E-6</v>
      </c>
      <c r="Q770" s="8">
        <f t="shared" si="212"/>
        <v>0.16137436357424195</v>
      </c>
      <c r="R770" s="8">
        <f t="shared" si="213"/>
        <v>1</v>
      </c>
      <c r="S770" s="8">
        <f t="shared" si="214"/>
        <v>0.8840279119803226</v>
      </c>
      <c r="T770" s="8">
        <f t="shared" si="215"/>
        <v>0.94876427358451598</v>
      </c>
      <c r="W770" s="7" t="s">
        <v>2073</v>
      </c>
      <c r="X770" s="7" t="s">
        <v>801</v>
      </c>
      <c r="Y770" s="8">
        <v>0</v>
      </c>
      <c r="Z770" s="8">
        <v>0</v>
      </c>
      <c r="AA770" s="8">
        <v>0</v>
      </c>
      <c r="AB770" s="8">
        <v>0</v>
      </c>
      <c r="AC770" s="8">
        <v>0</v>
      </c>
      <c r="AD770" s="8">
        <v>0</v>
      </c>
      <c r="AE770" s="8">
        <v>0</v>
      </c>
      <c r="AF770" s="8">
        <v>0</v>
      </c>
      <c r="AG770" s="8">
        <v>0</v>
      </c>
      <c r="AH770" s="8">
        <v>0</v>
      </c>
      <c r="AI770" s="8">
        <v>0</v>
      </c>
      <c r="AJ770" s="8">
        <v>0</v>
      </c>
      <c r="AK770" s="8">
        <v>0</v>
      </c>
      <c r="AL770" s="8">
        <v>0</v>
      </c>
      <c r="AM770" s="8">
        <v>0</v>
      </c>
      <c r="AN770" s="8">
        <v>1</v>
      </c>
      <c r="AO770" s="8">
        <v>0</v>
      </c>
      <c r="AP770" s="8">
        <v>0</v>
      </c>
      <c r="AS770" s="7">
        <v>561591</v>
      </c>
      <c r="AT770" s="7" t="s">
        <v>801</v>
      </c>
      <c r="AU770" s="8">
        <v>0.14026697830033874</v>
      </c>
      <c r="AV770" s="8">
        <v>3.3933405992159681E-2</v>
      </c>
      <c r="AW770" s="8">
        <v>0.11204856443256291</v>
      </c>
      <c r="AX770" s="8">
        <v>0.16187227095322584</v>
      </c>
      <c r="AY770" s="8">
        <v>3.4782594316655653E-2</v>
      </c>
      <c r="AZ770" s="8">
        <v>9.0598853162046744E-2</v>
      </c>
      <c r="BA770" s="8">
        <v>0.18918077835880642</v>
      </c>
      <c r="BB770" s="8">
        <v>4.4820049521837102E-2</v>
      </c>
      <c r="BC770" s="8">
        <v>0.11798925215534031</v>
      </c>
      <c r="BD770" s="8">
        <v>0.23536159565001616</v>
      </c>
      <c r="BE770" s="8">
        <v>5.3427144579145165E-2</v>
      </c>
      <c r="BF770" s="8">
        <v>0.20027719546169359</v>
      </c>
      <c r="BG770" s="8">
        <v>0.21287871023679025</v>
      </c>
      <c r="BH770" s="8">
        <v>4.3103835398277417E-6</v>
      </c>
      <c r="BI770" s="8">
        <v>0.16137436357424195</v>
      </c>
      <c r="BJ770" s="8">
        <v>1.2862489487248387</v>
      </c>
      <c r="BK770" s="8">
        <v>0.8840279119803226</v>
      </c>
      <c r="BL770" s="8">
        <v>0.94876427358451598</v>
      </c>
    </row>
    <row r="771" spans="1:64" x14ac:dyDescent="0.3">
      <c r="A771" s="7">
        <v>561599</v>
      </c>
      <c r="B771" s="7" t="s">
        <v>802</v>
      </c>
      <c r="C771" s="8">
        <f t="shared" ref="C771:C834" si="216">IF(Y771=0,VLOOKUP(A771,$AS$2:$BL$948,3,FALSE),Y771)</f>
        <v>0.15436897808429031</v>
      </c>
      <c r="D771" s="8">
        <f t="shared" ref="D771:D834" si="217">IF(Z771=0,VLOOKUP(A771,$AS$2:$BL$948,4,FALSE),Z771)</f>
        <v>3.6749208852640318E-2</v>
      </c>
      <c r="E771" s="8">
        <f t="shared" ref="E771:E834" si="218">IF(AA771=0,VLOOKUP(A771,$AS$2:$BL$948,5,FALSE),AA771)</f>
        <v>0.12270601109954032</v>
      </c>
      <c r="F771" s="8">
        <f t="shared" ref="F771:F834" si="219">IF(AB771=0,VLOOKUP($A771,$AS$2:$BL$948,6,FALSE),AB771)</f>
        <v>0.23944496565663062</v>
      </c>
      <c r="G771" s="8">
        <f t="shared" ref="G771:G834" si="220">IF(AC771=0,VLOOKUP($A771,$AS$2:$BL$948,7,FALSE),AC771)</f>
        <v>5.3422050780993713E-2</v>
      </c>
      <c r="H771" s="8">
        <f t="shared" ref="H771:H834" si="221">IF(AD771=0,VLOOKUP($A771,$AS$2:$BL$948,8,FALSE),AD771)</f>
        <v>0.1380669157483484</v>
      </c>
      <c r="I771" s="8">
        <f t="shared" ref="I771:I834" si="222">IF(AE771=0,VLOOKUP($A771,$AS$2:$BL$948,9,FALSE),AE771)</f>
        <v>0.20534422414422576</v>
      </c>
      <c r="J771" s="8">
        <f t="shared" ref="J771:J834" si="223">IF(AF771=0,VLOOKUP($A771,$AS$2:$BL$948,10,FALSE),AF771)</f>
        <v>4.7992631269304843E-2</v>
      </c>
      <c r="K771" s="8">
        <f t="shared" ref="K771:K834" si="224">IF(AG771=0,VLOOKUP($A771,$AS$2:$BL$948,11,FALSE),AG771)</f>
        <v>0.12952447541698869</v>
      </c>
      <c r="L771" s="8">
        <f t="shared" ref="L771:L834" si="225">IF(AH771=0,VLOOKUP($A771,$AS$2:$BL$948,12,FALSE),AH771)</f>
        <v>0.24241569445119357</v>
      </c>
      <c r="M771" s="8">
        <f t="shared" ref="M771:M834" si="226">IF(AI771=0,VLOOKUP($A771,$AS$2:$BL$948,13,FALSE),AI771)</f>
        <v>5.4245518162541938E-2</v>
      </c>
      <c r="N771" s="8">
        <f t="shared" ref="N771:N834" si="227">IF(AJ771=0,VLOOKUP($A771,$AS$2:$BL$948,14,FALSE),AJ771)</f>
        <v>0.20482719337041935</v>
      </c>
      <c r="O771" s="8">
        <f t="shared" ref="O771:O834" si="228">IF(AK771=0,VLOOKUP($A771,$AS$2:$BL$948,15,FALSE),AK771)</f>
        <v>0.25211536844601617</v>
      </c>
      <c r="P771" s="8">
        <f t="shared" ref="P771:P834" si="229">IF(AL771=0,VLOOKUP($A771,$AS$2:$BL$948,16,FALSE),AL771)</f>
        <v>3.6621843979959675E-6</v>
      </c>
      <c r="Q771" s="8">
        <f t="shared" ref="Q771:Q834" si="230">IF(AM771=0,VLOOKUP($A771,$AS$2:$BL$948,17,FALSE),AM771)</f>
        <v>0.18004630373737096</v>
      </c>
      <c r="R771" s="8">
        <f t="shared" ref="R771:R834" si="231">IF(AN771=0,VLOOKUP($A771,$AS$2:$BL$948,18,FALSE),AN771)</f>
        <v>1</v>
      </c>
      <c r="S771" s="8">
        <f t="shared" ref="S771:S834" si="232">IF(AO771=0,VLOOKUP($A771,$AS$2:$BL$948,19,FALSE),AO771)</f>
        <v>1.0922242547670968</v>
      </c>
      <c r="T771" s="8">
        <f t="shared" ref="T771:T834" si="233">IF(AP771=0,VLOOKUP($A771,$AS$2:$BL$948,20,FALSE),AP771)</f>
        <v>1.044151653411129</v>
      </c>
      <c r="W771" s="7" t="s">
        <v>2074</v>
      </c>
      <c r="X771" s="7" t="s">
        <v>802</v>
      </c>
      <c r="Y771" s="8">
        <v>0</v>
      </c>
      <c r="Z771" s="8">
        <v>0</v>
      </c>
      <c r="AA771" s="8">
        <v>0</v>
      </c>
      <c r="AB771" s="8">
        <v>0</v>
      </c>
      <c r="AC771" s="8">
        <v>0</v>
      </c>
      <c r="AD771" s="8">
        <v>0</v>
      </c>
      <c r="AE771" s="8">
        <v>0</v>
      </c>
      <c r="AF771" s="8">
        <v>0</v>
      </c>
      <c r="AG771" s="8">
        <v>0</v>
      </c>
      <c r="AH771" s="8">
        <v>0</v>
      </c>
      <c r="AI771" s="8">
        <v>0</v>
      </c>
      <c r="AJ771" s="8">
        <v>0</v>
      </c>
      <c r="AK771" s="8">
        <v>0</v>
      </c>
      <c r="AL771" s="8">
        <v>0</v>
      </c>
      <c r="AM771" s="8">
        <v>0</v>
      </c>
      <c r="AN771" s="8">
        <v>1</v>
      </c>
      <c r="AO771" s="8">
        <v>0</v>
      </c>
      <c r="AP771" s="8">
        <v>0</v>
      </c>
      <c r="AS771" s="7">
        <v>561599</v>
      </c>
      <c r="AT771" s="7" t="s">
        <v>802</v>
      </c>
      <c r="AU771" s="8">
        <v>0.15436897808429031</v>
      </c>
      <c r="AV771" s="8">
        <v>3.6749208852640318E-2</v>
      </c>
      <c r="AW771" s="8">
        <v>0.12270601109954032</v>
      </c>
      <c r="AX771" s="8">
        <v>0.23944496565663062</v>
      </c>
      <c r="AY771" s="8">
        <v>5.3422050780993713E-2</v>
      </c>
      <c r="AZ771" s="8">
        <v>0.1380669157483484</v>
      </c>
      <c r="BA771" s="8">
        <v>0.20534422414422576</v>
      </c>
      <c r="BB771" s="8">
        <v>4.7992631269304843E-2</v>
      </c>
      <c r="BC771" s="8">
        <v>0.12952447541698869</v>
      </c>
      <c r="BD771" s="8">
        <v>0.24241569445119357</v>
      </c>
      <c r="BE771" s="8">
        <v>5.4245518162541938E-2</v>
      </c>
      <c r="BF771" s="8">
        <v>0.20482719337041935</v>
      </c>
      <c r="BG771" s="8">
        <v>0.25211536844601617</v>
      </c>
      <c r="BH771" s="8">
        <v>3.6621843979959675E-6</v>
      </c>
      <c r="BI771" s="8">
        <v>0.18004630373737096</v>
      </c>
      <c r="BJ771" s="8">
        <v>1.3138241980364516</v>
      </c>
      <c r="BK771" s="8">
        <v>1.0922242547670968</v>
      </c>
      <c r="BL771" s="8">
        <v>1.044151653411129</v>
      </c>
    </row>
    <row r="772" spans="1:64" x14ac:dyDescent="0.3">
      <c r="A772" s="7">
        <v>561611</v>
      </c>
      <c r="B772" s="7" t="s">
        <v>803</v>
      </c>
      <c r="C772" s="8">
        <f t="shared" si="216"/>
        <v>8.5738703511099995E-2</v>
      </c>
      <c r="D772" s="8">
        <f t="shared" si="217"/>
        <v>1.3385222285600001E-2</v>
      </c>
      <c r="E772" s="8">
        <f t="shared" si="218"/>
        <v>7.8482266960700001E-2</v>
      </c>
      <c r="F772" s="8">
        <f t="shared" si="219"/>
        <v>1.5378851123600001E-2</v>
      </c>
      <c r="G772" s="8">
        <f t="shared" si="220"/>
        <v>1.9167954181699999E-3</v>
      </c>
      <c r="H772" s="8">
        <f t="shared" si="221"/>
        <v>1.1461773631599999E-2</v>
      </c>
      <c r="I772" s="8">
        <f t="shared" si="222"/>
        <v>6.0770201523799999E-2</v>
      </c>
      <c r="J772" s="8">
        <f t="shared" si="223"/>
        <v>8.1677849051900002E-3</v>
      </c>
      <c r="K772" s="8">
        <f t="shared" si="224"/>
        <v>4.2901980095900002E-2</v>
      </c>
      <c r="L772" s="8">
        <f t="shared" si="225"/>
        <v>8.44201911424E-2</v>
      </c>
      <c r="M772" s="8">
        <f t="shared" si="226"/>
        <v>1.2280301806499999E-2</v>
      </c>
      <c r="N772" s="8">
        <f t="shared" si="227"/>
        <v>8.9640571709699995E-2</v>
      </c>
      <c r="O772" s="8">
        <f t="shared" si="228"/>
        <v>0.55746845702799996</v>
      </c>
      <c r="P772" s="8">
        <f t="shared" si="229"/>
        <v>4.8862299941199997E-5</v>
      </c>
      <c r="Q772" s="8">
        <f t="shared" si="230"/>
        <v>0.498411353434</v>
      </c>
      <c r="R772" s="8">
        <f t="shared" si="231"/>
        <v>1.1776061927599999</v>
      </c>
      <c r="S772" s="8">
        <f t="shared" si="232"/>
        <v>1.02875742017</v>
      </c>
      <c r="T772" s="8">
        <f t="shared" si="233"/>
        <v>1.1118399665200001</v>
      </c>
      <c r="W772" s="7" t="s">
        <v>2075</v>
      </c>
      <c r="X772" s="7" t="s">
        <v>803</v>
      </c>
      <c r="Y772" s="8">
        <v>8.5738703511099995E-2</v>
      </c>
      <c r="Z772" s="8">
        <v>1.3385222285600001E-2</v>
      </c>
      <c r="AA772" s="8">
        <v>7.8482266960700001E-2</v>
      </c>
      <c r="AB772" s="8">
        <v>1.5378851123600001E-2</v>
      </c>
      <c r="AC772" s="8">
        <v>1.9167954181699999E-3</v>
      </c>
      <c r="AD772" s="8">
        <v>1.1461773631599999E-2</v>
      </c>
      <c r="AE772" s="8">
        <v>6.0770201523799999E-2</v>
      </c>
      <c r="AF772" s="8">
        <v>8.1677849051900002E-3</v>
      </c>
      <c r="AG772" s="8">
        <v>4.2901980095900002E-2</v>
      </c>
      <c r="AH772" s="8">
        <v>8.44201911424E-2</v>
      </c>
      <c r="AI772" s="8">
        <v>1.2280301806499999E-2</v>
      </c>
      <c r="AJ772" s="8">
        <v>8.9640571709699995E-2</v>
      </c>
      <c r="AK772" s="8">
        <v>0.55746845702799996</v>
      </c>
      <c r="AL772" s="8">
        <v>4.8862299941199997E-5</v>
      </c>
      <c r="AM772" s="8">
        <v>0.498411353434</v>
      </c>
      <c r="AN772" s="8">
        <v>1.1776061927599999</v>
      </c>
      <c r="AO772" s="8">
        <v>1.02875742017</v>
      </c>
      <c r="AP772" s="8">
        <v>1.1118399665200001</v>
      </c>
      <c r="AS772" s="7">
        <v>561611</v>
      </c>
      <c r="AT772" s="7" t="s">
        <v>803</v>
      </c>
      <c r="AU772" s="8">
        <v>0.1451238921833774</v>
      </c>
      <c r="AV772" s="8">
        <v>3.5762906206754839E-2</v>
      </c>
      <c r="AW772" s="8">
        <v>0.18164311540328554</v>
      </c>
      <c r="AX772" s="8">
        <v>5.976258965054921E-2</v>
      </c>
      <c r="AY772" s="8">
        <v>1.3858384418563276E-2</v>
      </c>
      <c r="AZ772" s="8">
        <v>6.0901872453470479E-2</v>
      </c>
      <c r="BA772" s="8">
        <v>0.10944510849027259</v>
      </c>
      <c r="BB772" s="8">
        <v>2.4764991383636446E-2</v>
      </c>
      <c r="BC772" s="8">
        <v>0.11936124706753229</v>
      </c>
      <c r="BD772" s="8">
        <v>0.14861739661775322</v>
      </c>
      <c r="BE772" s="8">
        <v>3.5129882539067736E-2</v>
      </c>
      <c r="BF772" s="8">
        <v>0.19725454048782426</v>
      </c>
      <c r="BG772" s="8">
        <v>0.52150275012296821</v>
      </c>
      <c r="BH772" s="8">
        <v>4.3867811246640318E-5</v>
      </c>
      <c r="BI772" s="8">
        <v>0.46625578224471004</v>
      </c>
      <c r="BJ772" s="8">
        <v>1.3625299137933871</v>
      </c>
      <c r="BK772" s="8">
        <v>1.0700067174901611</v>
      </c>
      <c r="BL772" s="8">
        <v>1.1890552179079026</v>
      </c>
    </row>
    <row r="773" spans="1:64" x14ac:dyDescent="0.3">
      <c r="A773" s="7">
        <v>561612</v>
      </c>
      <c r="B773" s="7" t="s">
        <v>804</v>
      </c>
      <c r="C773" s="8">
        <f t="shared" si="216"/>
        <v>8.5736175550500004E-2</v>
      </c>
      <c r="D773" s="8">
        <f t="shared" si="217"/>
        <v>1.33696747725E-2</v>
      </c>
      <c r="E773" s="8">
        <f t="shared" si="218"/>
        <v>8.2417752859899995E-2</v>
      </c>
      <c r="F773" s="8">
        <f t="shared" si="219"/>
        <v>9.0072799930499998E-3</v>
      </c>
      <c r="G773" s="8">
        <f t="shared" si="220"/>
        <v>1.1190731993999999E-3</v>
      </c>
      <c r="H773" s="8">
        <f t="shared" si="221"/>
        <v>7.1281833817000003E-3</v>
      </c>
      <c r="I773" s="8">
        <f t="shared" si="222"/>
        <v>6.0729129014000002E-2</v>
      </c>
      <c r="J773" s="8">
        <f t="shared" si="223"/>
        <v>8.1565340244100001E-3</v>
      </c>
      <c r="K773" s="8">
        <f t="shared" si="224"/>
        <v>4.5551277429899999E-2</v>
      </c>
      <c r="L773" s="8">
        <f t="shared" si="225"/>
        <v>8.2554419428799999E-2</v>
      </c>
      <c r="M773" s="8">
        <f t="shared" si="226"/>
        <v>1.20020228452E-2</v>
      </c>
      <c r="N773" s="8">
        <f t="shared" si="227"/>
        <v>9.1783141660699993E-2</v>
      </c>
      <c r="O773" s="8">
        <f t="shared" si="228"/>
        <v>0.56977333700499999</v>
      </c>
      <c r="P773" s="8">
        <f t="shared" si="229"/>
        <v>8.3643518748999999E-5</v>
      </c>
      <c r="Q773" s="8">
        <f t="shared" si="230"/>
        <v>0.49852272099599998</v>
      </c>
      <c r="R773" s="8">
        <f t="shared" si="231"/>
        <v>1.18152360318</v>
      </c>
      <c r="S773" s="8">
        <f t="shared" si="232"/>
        <v>1.0172545365700001</v>
      </c>
      <c r="T773" s="8">
        <f t="shared" si="233"/>
        <v>1.1144369404700001</v>
      </c>
      <c r="W773" s="7" t="s">
        <v>2076</v>
      </c>
      <c r="X773" s="7" t="s">
        <v>804</v>
      </c>
      <c r="Y773" s="8">
        <v>8.5736175550500004E-2</v>
      </c>
      <c r="Z773" s="8">
        <v>1.33696747725E-2</v>
      </c>
      <c r="AA773" s="8">
        <v>8.2417752859899995E-2</v>
      </c>
      <c r="AB773" s="8">
        <v>9.0072799930499998E-3</v>
      </c>
      <c r="AC773" s="8">
        <v>1.1190731993999999E-3</v>
      </c>
      <c r="AD773" s="8">
        <v>7.1281833817000003E-3</v>
      </c>
      <c r="AE773" s="8">
        <v>6.0729129014000002E-2</v>
      </c>
      <c r="AF773" s="8">
        <v>8.1565340244100001E-3</v>
      </c>
      <c r="AG773" s="8">
        <v>4.5551277429899999E-2</v>
      </c>
      <c r="AH773" s="8">
        <v>8.2554419428799999E-2</v>
      </c>
      <c r="AI773" s="8">
        <v>1.20020228452E-2</v>
      </c>
      <c r="AJ773" s="8">
        <v>9.1783141660699993E-2</v>
      </c>
      <c r="AK773" s="8">
        <v>0.56977333700499999</v>
      </c>
      <c r="AL773" s="8">
        <v>8.3643518748999999E-5</v>
      </c>
      <c r="AM773" s="8">
        <v>0.49852272099599998</v>
      </c>
      <c r="AN773" s="8">
        <v>1.18152360318</v>
      </c>
      <c r="AO773" s="8">
        <v>1.0172545365700001</v>
      </c>
      <c r="AP773" s="8">
        <v>1.1144369404700001</v>
      </c>
      <c r="AS773" s="7">
        <v>561612</v>
      </c>
      <c r="AT773" s="7" t="s">
        <v>804</v>
      </c>
      <c r="AU773" s="8">
        <v>0.13961827497113707</v>
      </c>
      <c r="AV773" s="8">
        <v>3.4843844619140335E-2</v>
      </c>
      <c r="AW773" s="8">
        <v>0.17324173790794997</v>
      </c>
      <c r="AX773" s="8">
        <v>5.9010925671402426E-2</v>
      </c>
      <c r="AY773" s="8">
        <v>1.2653388025053098E-2</v>
      </c>
      <c r="AZ773" s="8">
        <v>5.788726038564241E-2</v>
      </c>
      <c r="BA773" s="8">
        <v>0.1053847270049532</v>
      </c>
      <c r="BB773" s="8">
        <v>2.4149837123002737E-2</v>
      </c>
      <c r="BC773" s="8">
        <v>0.1140530485193903</v>
      </c>
      <c r="BD773" s="8">
        <v>0.13998471736052095</v>
      </c>
      <c r="BE773" s="8">
        <v>3.35127922656758E-2</v>
      </c>
      <c r="BF773" s="8">
        <v>0.18415261814405487</v>
      </c>
      <c r="BG773" s="8">
        <v>0.50544408927862872</v>
      </c>
      <c r="BH773" s="8">
        <v>4.006093138969274E-5</v>
      </c>
      <c r="BI773" s="8">
        <v>0.44223789765774202</v>
      </c>
      <c r="BJ773" s="8">
        <v>1.3477038574979034</v>
      </c>
      <c r="BK773" s="8">
        <v>1.0166483482753228</v>
      </c>
      <c r="BL773" s="8">
        <v>1.1306843868408063</v>
      </c>
    </row>
    <row r="774" spans="1:64" x14ac:dyDescent="0.3">
      <c r="A774" s="7">
        <v>561613</v>
      </c>
      <c r="B774" s="7" t="s">
        <v>805</v>
      </c>
      <c r="C774" s="8">
        <f t="shared" si="216"/>
        <v>6.7507919777999997E-2</v>
      </c>
      <c r="D774" s="8">
        <f t="shared" si="217"/>
        <v>2.0322741360535485E-2</v>
      </c>
      <c r="E774" s="8">
        <f t="shared" si="218"/>
        <v>8.1160700395241939E-2</v>
      </c>
      <c r="F774" s="8">
        <f t="shared" si="219"/>
        <v>3.5567957651295154E-2</v>
      </c>
      <c r="G774" s="8">
        <f t="shared" si="220"/>
        <v>9.9463732366261281E-3</v>
      </c>
      <c r="H774" s="8">
        <f t="shared" si="221"/>
        <v>3.8158220165758872E-2</v>
      </c>
      <c r="I774" s="8">
        <f t="shared" si="222"/>
        <v>5.2635484707745164E-2</v>
      </c>
      <c r="J774" s="8">
        <f t="shared" si="223"/>
        <v>1.4571905008275807E-2</v>
      </c>
      <c r="K774" s="8">
        <f t="shared" si="224"/>
        <v>5.4005162316701619E-2</v>
      </c>
      <c r="L774" s="8">
        <f t="shared" si="225"/>
        <v>7.1406709616693528E-2</v>
      </c>
      <c r="M774" s="8">
        <f t="shared" si="226"/>
        <v>2.0684564870753229E-2</v>
      </c>
      <c r="N774" s="8">
        <f t="shared" si="227"/>
        <v>8.952919164930645E-2</v>
      </c>
      <c r="O774" s="8">
        <f t="shared" si="228"/>
        <v>0.17630141574000005</v>
      </c>
      <c r="P774" s="8">
        <f t="shared" si="229"/>
        <v>7.7419410801995155E-6</v>
      </c>
      <c r="Q774" s="8">
        <f t="shared" si="230"/>
        <v>0.16035312117516129</v>
      </c>
      <c r="R774" s="8">
        <f t="shared" si="231"/>
        <v>1</v>
      </c>
      <c r="S774" s="8">
        <f t="shared" si="232"/>
        <v>0.40625319621516126</v>
      </c>
      <c r="T774" s="8">
        <f t="shared" si="233"/>
        <v>0.44379319719387095</v>
      </c>
      <c r="W774" s="7" t="s">
        <v>2077</v>
      </c>
      <c r="X774" s="7" t="s">
        <v>805</v>
      </c>
      <c r="Y774" s="8">
        <v>0</v>
      </c>
      <c r="Z774" s="8">
        <v>0</v>
      </c>
      <c r="AA774" s="8">
        <v>0</v>
      </c>
      <c r="AB774" s="8">
        <v>0</v>
      </c>
      <c r="AC774" s="8">
        <v>0</v>
      </c>
      <c r="AD774" s="8">
        <v>0</v>
      </c>
      <c r="AE774" s="8">
        <v>0</v>
      </c>
      <c r="AF774" s="8">
        <v>0</v>
      </c>
      <c r="AG774" s="8">
        <v>0</v>
      </c>
      <c r="AH774" s="8">
        <v>0</v>
      </c>
      <c r="AI774" s="8">
        <v>0</v>
      </c>
      <c r="AJ774" s="8">
        <v>0</v>
      </c>
      <c r="AK774" s="8">
        <v>0</v>
      </c>
      <c r="AL774" s="8">
        <v>0</v>
      </c>
      <c r="AM774" s="8">
        <v>0</v>
      </c>
      <c r="AN774" s="8">
        <v>1</v>
      </c>
      <c r="AO774" s="8">
        <v>0</v>
      </c>
      <c r="AP774" s="8">
        <v>0</v>
      </c>
      <c r="AS774" s="7">
        <v>561613</v>
      </c>
      <c r="AT774" s="7" t="s">
        <v>805</v>
      </c>
      <c r="AU774" s="8">
        <v>6.7507919777999997E-2</v>
      </c>
      <c r="AV774" s="8">
        <v>2.0322741360535485E-2</v>
      </c>
      <c r="AW774" s="8">
        <v>8.1160700395241939E-2</v>
      </c>
      <c r="AX774" s="8">
        <v>3.5567957651295154E-2</v>
      </c>
      <c r="AY774" s="8">
        <v>9.9463732366261281E-3</v>
      </c>
      <c r="AZ774" s="8">
        <v>3.8158220165758872E-2</v>
      </c>
      <c r="BA774" s="8">
        <v>5.2635484707745164E-2</v>
      </c>
      <c r="BB774" s="8">
        <v>1.4571905008275807E-2</v>
      </c>
      <c r="BC774" s="8">
        <v>5.4005162316701619E-2</v>
      </c>
      <c r="BD774" s="8">
        <v>7.1406709616693528E-2</v>
      </c>
      <c r="BE774" s="8">
        <v>2.0684564870753229E-2</v>
      </c>
      <c r="BF774" s="8">
        <v>8.952919164930645E-2</v>
      </c>
      <c r="BG774" s="8">
        <v>0.17630141574000005</v>
      </c>
      <c r="BH774" s="8">
        <v>7.7419410801995155E-6</v>
      </c>
      <c r="BI774" s="8">
        <v>0.16035312117516129</v>
      </c>
      <c r="BJ774" s="8">
        <v>1.1689913615341936</v>
      </c>
      <c r="BK774" s="8">
        <v>0.40625319621516126</v>
      </c>
      <c r="BL774" s="8">
        <v>0.44379319719387095</v>
      </c>
    </row>
    <row r="775" spans="1:64" x14ac:dyDescent="0.3">
      <c r="A775" s="7">
        <v>561621</v>
      </c>
      <c r="B775" s="7" t="s">
        <v>806</v>
      </c>
      <c r="C775" s="8">
        <f t="shared" si="216"/>
        <v>8.5771828659400001E-2</v>
      </c>
      <c r="D775" s="8">
        <f t="shared" si="217"/>
        <v>1.3369737448199999E-2</v>
      </c>
      <c r="E775" s="8">
        <f t="shared" si="218"/>
        <v>7.6794846355999993E-2</v>
      </c>
      <c r="F775" s="8">
        <f t="shared" si="219"/>
        <v>3.3982300738000001E-2</v>
      </c>
      <c r="G775" s="8">
        <f t="shared" si="220"/>
        <v>4.2196427067499997E-3</v>
      </c>
      <c r="H775" s="8">
        <f t="shared" si="221"/>
        <v>2.44764071476E-2</v>
      </c>
      <c r="I775" s="8">
        <f t="shared" si="222"/>
        <v>6.0906356114399998E-2</v>
      </c>
      <c r="J775" s="8">
        <f t="shared" si="223"/>
        <v>8.1778440906400008E-3</v>
      </c>
      <c r="K775" s="8">
        <f t="shared" si="224"/>
        <v>4.1749569172500001E-2</v>
      </c>
      <c r="L775" s="8">
        <f t="shared" si="225"/>
        <v>8.2884133311100006E-2</v>
      </c>
      <c r="M775" s="8">
        <f t="shared" si="226"/>
        <v>1.20452043365E-2</v>
      </c>
      <c r="N775" s="8">
        <f t="shared" si="227"/>
        <v>8.6326889998999998E-2</v>
      </c>
      <c r="O775" s="8">
        <f t="shared" si="228"/>
        <v>0.56778044488599999</v>
      </c>
      <c r="P775" s="8">
        <f t="shared" si="229"/>
        <v>2.2183701695500002E-5</v>
      </c>
      <c r="Q775" s="8">
        <f t="shared" si="230"/>
        <v>0.49721257794599999</v>
      </c>
      <c r="R775" s="8">
        <f t="shared" si="231"/>
        <v>1.17593641246</v>
      </c>
      <c r="S775" s="8">
        <f t="shared" si="232"/>
        <v>1.0626783505899999</v>
      </c>
      <c r="T775" s="8">
        <f t="shared" si="233"/>
        <v>1.1108337693799999</v>
      </c>
      <c r="W775" s="7" t="s">
        <v>2078</v>
      </c>
      <c r="X775" s="7" t="s">
        <v>806</v>
      </c>
      <c r="Y775" s="8">
        <v>8.5771828659400001E-2</v>
      </c>
      <c r="Z775" s="8">
        <v>1.3369737448199999E-2</v>
      </c>
      <c r="AA775" s="8">
        <v>7.6794846355999993E-2</v>
      </c>
      <c r="AB775" s="8">
        <v>3.3982300738000001E-2</v>
      </c>
      <c r="AC775" s="8">
        <v>4.2196427067499997E-3</v>
      </c>
      <c r="AD775" s="8">
        <v>2.44764071476E-2</v>
      </c>
      <c r="AE775" s="8">
        <v>6.0906356114399998E-2</v>
      </c>
      <c r="AF775" s="8">
        <v>8.1778440906400008E-3</v>
      </c>
      <c r="AG775" s="8">
        <v>4.1749569172500001E-2</v>
      </c>
      <c r="AH775" s="8">
        <v>8.2884133311100006E-2</v>
      </c>
      <c r="AI775" s="8">
        <v>1.20452043365E-2</v>
      </c>
      <c r="AJ775" s="8">
        <v>8.6326889998999998E-2</v>
      </c>
      <c r="AK775" s="8">
        <v>0.56778044488599999</v>
      </c>
      <c r="AL775" s="8">
        <v>2.2183701695500002E-5</v>
      </c>
      <c r="AM775" s="8">
        <v>0.49721257794599999</v>
      </c>
      <c r="AN775" s="8">
        <v>1.17593641246</v>
      </c>
      <c r="AO775" s="8">
        <v>1.0626783505899999</v>
      </c>
      <c r="AP775" s="8">
        <v>1.1108337693799999</v>
      </c>
      <c r="AS775" s="7">
        <v>561621</v>
      </c>
      <c r="AT775" s="7" t="s">
        <v>806</v>
      </c>
      <c r="AU775" s="8">
        <v>0.14514427897489032</v>
      </c>
      <c r="AV775" s="8">
        <v>3.5766788940103211E-2</v>
      </c>
      <c r="AW775" s="8">
        <v>0.17690557785070316</v>
      </c>
      <c r="AX775" s="8">
        <v>0.11079298922521853</v>
      </c>
      <c r="AY775" s="8">
        <v>2.5579569803015019E-2</v>
      </c>
      <c r="AZ775" s="8">
        <v>0.1119543806943263</v>
      </c>
      <c r="BA775" s="8">
        <v>0.10976379129081454</v>
      </c>
      <c r="BB775" s="8">
        <v>2.483303127189064E-2</v>
      </c>
      <c r="BC775" s="8">
        <v>0.1162077561746645</v>
      </c>
      <c r="BD775" s="8">
        <v>0.14588802131364845</v>
      </c>
      <c r="BE775" s="8">
        <v>3.449019687471451E-2</v>
      </c>
      <c r="BF775" s="8">
        <v>0.18873039088506458</v>
      </c>
      <c r="BG775" s="8">
        <v>0.53114944844174239</v>
      </c>
      <c r="BH775" s="8">
        <v>1.861338970465871E-5</v>
      </c>
      <c r="BI775" s="8">
        <v>0.46513434711077473</v>
      </c>
      <c r="BJ775" s="8">
        <v>1.3578166457654837</v>
      </c>
      <c r="BK775" s="8">
        <v>1.1838108106901613</v>
      </c>
      <c r="BL775" s="8">
        <v>1.1862884497051609</v>
      </c>
    </row>
    <row r="776" spans="1:64" x14ac:dyDescent="0.3">
      <c r="A776" s="7">
        <v>561622</v>
      </c>
      <c r="B776" s="7" t="s">
        <v>807</v>
      </c>
      <c r="C776" s="8">
        <f t="shared" si="216"/>
        <v>8.5631072049699997E-2</v>
      </c>
      <c r="D776" s="8">
        <f t="shared" si="217"/>
        <v>1.3398306406500001E-2</v>
      </c>
      <c r="E776" s="8">
        <f t="shared" si="218"/>
        <v>7.8602782536199997E-2</v>
      </c>
      <c r="F776" s="8">
        <f t="shared" si="219"/>
        <v>1.13538548864E-2</v>
      </c>
      <c r="G776" s="8">
        <f t="shared" si="220"/>
        <v>1.41878743552E-3</v>
      </c>
      <c r="H776" s="8">
        <f t="shared" si="221"/>
        <v>8.47783445786E-3</v>
      </c>
      <c r="I776" s="8">
        <f t="shared" si="222"/>
        <v>6.0752352526200003E-2</v>
      </c>
      <c r="J776" s="8">
        <f t="shared" si="223"/>
        <v>8.1899290610300008E-3</v>
      </c>
      <c r="K776" s="8">
        <f t="shared" si="224"/>
        <v>4.2979974476999999E-2</v>
      </c>
      <c r="L776" s="8">
        <f t="shared" si="225"/>
        <v>8.6284263414199994E-2</v>
      </c>
      <c r="M776" s="8">
        <f t="shared" si="226"/>
        <v>1.2555101448999999E-2</v>
      </c>
      <c r="N776" s="8">
        <f t="shared" si="227"/>
        <v>9.1740976143199995E-2</v>
      </c>
      <c r="O776" s="8">
        <f t="shared" si="228"/>
        <v>0.54578197851800003</v>
      </c>
      <c r="P776" s="8">
        <f t="shared" si="229"/>
        <v>6.6015404145499995E-5</v>
      </c>
      <c r="Q776" s="8">
        <f t="shared" si="230"/>
        <v>0.49748935138200001</v>
      </c>
      <c r="R776" s="8">
        <f t="shared" si="231"/>
        <v>1.17763216099</v>
      </c>
      <c r="S776" s="8">
        <f t="shared" si="232"/>
        <v>1.0212504767799999</v>
      </c>
      <c r="T776" s="8">
        <f t="shared" si="233"/>
        <v>1.1119222560599999</v>
      </c>
      <c r="W776" s="7" t="s">
        <v>2079</v>
      </c>
      <c r="X776" s="7" t="s">
        <v>807</v>
      </c>
      <c r="Y776" s="8">
        <v>8.5631072049699997E-2</v>
      </c>
      <c r="Z776" s="8">
        <v>1.3398306406500001E-2</v>
      </c>
      <c r="AA776" s="8">
        <v>7.8602782536199997E-2</v>
      </c>
      <c r="AB776" s="8">
        <v>1.13538548864E-2</v>
      </c>
      <c r="AC776" s="8">
        <v>1.41878743552E-3</v>
      </c>
      <c r="AD776" s="8">
        <v>8.47783445786E-3</v>
      </c>
      <c r="AE776" s="8">
        <v>6.0752352526200003E-2</v>
      </c>
      <c r="AF776" s="8">
        <v>8.1899290610300008E-3</v>
      </c>
      <c r="AG776" s="8">
        <v>4.2979974476999999E-2</v>
      </c>
      <c r="AH776" s="8">
        <v>8.6284263414199994E-2</v>
      </c>
      <c r="AI776" s="8">
        <v>1.2555101448999999E-2</v>
      </c>
      <c r="AJ776" s="8">
        <v>9.1740976143199995E-2</v>
      </c>
      <c r="AK776" s="8">
        <v>0.54578197851800003</v>
      </c>
      <c r="AL776" s="8">
        <v>6.6015404145499995E-5</v>
      </c>
      <c r="AM776" s="8">
        <v>0.49748935138200001</v>
      </c>
      <c r="AN776" s="8">
        <v>1.17763216099</v>
      </c>
      <c r="AO776" s="8">
        <v>1.0212504767799999</v>
      </c>
      <c r="AP776" s="8">
        <v>1.1119222560599999</v>
      </c>
      <c r="AS776" s="7">
        <v>561622</v>
      </c>
      <c r="AT776" s="7" t="s">
        <v>807</v>
      </c>
      <c r="AU776" s="8">
        <v>0.14510522008043064</v>
      </c>
      <c r="AV776" s="8">
        <v>3.5741744309845169E-2</v>
      </c>
      <c r="AW776" s="8">
        <v>0.1806242293737742</v>
      </c>
      <c r="AX776" s="8">
        <v>5.094212563992874E-2</v>
      </c>
      <c r="AY776" s="8">
        <v>1.1737591581809276E-2</v>
      </c>
      <c r="AZ776" s="8">
        <v>5.1799293403533404E-2</v>
      </c>
      <c r="BA776" s="8">
        <v>0.10961424040587904</v>
      </c>
      <c r="BB776" s="8">
        <v>2.478526962429016E-2</v>
      </c>
      <c r="BC776" s="8">
        <v>0.1187480539868581</v>
      </c>
      <c r="BD776" s="8">
        <v>0.15192279357630642</v>
      </c>
      <c r="BE776" s="8">
        <v>3.585875317358387E-2</v>
      </c>
      <c r="BF776" s="8">
        <v>0.20038092449640649</v>
      </c>
      <c r="BG776" s="8">
        <v>0.51057023796845202</v>
      </c>
      <c r="BH776" s="8">
        <v>4.3260206562459218E-5</v>
      </c>
      <c r="BI776" s="8">
        <v>0.46539326419606492</v>
      </c>
      <c r="BJ776" s="8">
        <v>1.3614711937645161</v>
      </c>
      <c r="BK776" s="8">
        <v>1.0499628815933872</v>
      </c>
      <c r="BL776" s="8">
        <v>1.188631434984355</v>
      </c>
    </row>
    <row r="777" spans="1:64" x14ac:dyDescent="0.3">
      <c r="A777" s="7">
        <v>561710</v>
      </c>
      <c r="B777" s="7" t="s">
        <v>808</v>
      </c>
      <c r="C777" s="8">
        <f t="shared" si="216"/>
        <v>8.1366696934400004E-2</v>
      </c>
      <c r="D777" s="8">
        <f t="shared" si="217"/>
        <v>1.01834710101E-2</v>
      </c>
      <c r="E777" s="8">
        <f t="shared" si="218"/>
        <v>5.9662589561300002E-2</v>
      </c>
      <c r="F777" s="8">
        <f t="shared" si="219"/>
        <v>4.9951554644899997E-2</v>
      </c>
      <c r="G777" s="8">
        <f t="shared" si="220"/>
        <v>5.2850839439299996E-3</v>
      </c>
      <c r="H777" s="8">
        <f t="shared" si="221"/>
        <v>2.85361322061E-2</v>
      </c>
      <c r="I777" s="8">
        <f t="shared" si="222"/>
        <v>6.3406788634399996E-2</v>
      </c>
      <c r="J777" s="8">
        <f t="shared" si="223"/>
        <v>6.8909076846499998E-3</v>
      </c>
      <c r="K777" s="8">
        <f t="shared" si="224"/>
        <v>3.4274057452499999E-2</v>
      </c>
      <c r="L777" s="8">
        <f t="shared" si="225"/>
        <v>8.5122988108200001E-2</v>
      </c>
      <c r="M777" s="8">
        <f t="shared" si="226"/>
        <v>1.0047043602999999E-2</v>
      </c>
      <c r="N777" s="8">
        <f t="shared" si="227"/>
        <v>7.2240371597199995E-2</v>
      </c>
      <c r="O777" s="8">
        <f t="shared" si="228"/>
        <v>0.53002140716400004</v>
      </c>
      <c r="P777" s="8">
        <f t="shared" si="229"/>
        <v>1.42584403017E-5</v>
      </c>
      <c r="Q777" s="8">
        <f t="shared" si="230"/>
        <v>0.45902974338500002</v>
      </c>
      <c r="R777" s="8">
        <f t="shared" si="231"/>
        <v>1.15121275751</v>
      </c>
      <c r="S777" s="8">
        <f t="shared" si="232"/>
        <v>1.08377277079</v>
      </c>
      <c r="T777" s="8">
        <f t="shared" si="233"/>
        <v>1.1045717537699999</v>
      </c>
      <c r="W777" s="7" t="s">
        <v>2080</v>
      </c>
      <c r="X777" s="7" t="s">
        <v>808</v>
      </c>
      <c r="Y777" s="8">
        <v>8.1366696934400004E-2</v>
      </c>
      <c r="Z777" s="8">
        <v>1.01834710101E-2</v>
      </c>
      <c r="AA777" s="8">
        <v>5.9662589561300002E-2</v>
      </c>
      <c r="AB777" s="8">
        <v>4.9951554644899997E-2</v>
      </c>
      <c r="AC777" s="8">
        <v>5.2850839439299996E-3</v>
      </c>
      <c r="AD777" s="8">
        <v>2.85361322061E-2</v>
      </c>
      <c r="AE777" s="8">
        <v>6.3406788634399996E-2</v>
      </c>
      <c r="AF777" s="8">
        <v>6.8909076846499998E-3</v>
      </c>
      <c r="AG777" s="8">
        <v>3.4274057452499999E-2</v>
      </c>
      <c r="AH777" s="8">
        <v>8.5122988108200001E-2</v>
      </c>
      <c r="AI777" s="8">
        <v>1.0047043602999999E-2</v>
      </c>
      <c r="AJ777" s="8">
        <v>7.2240371597199995E-2</v>
      </c>
      <c r="AK777" s="8">
        <v>0.53002140716400004</v>
      </c>
      <c r="AL777" s="8">
        <v>1.42584403017E-5</v>
      </c>
      <c r="AM777" s="8">
        <v>0.45902974338500002</v>
      </c>
      <c r="AN777" s="8">
        <v>1.15121275751</v>
      </c>
      <c r="AO777" s="8">
        <v>1.08377277079</v>
      </c>
      <c r="AP777" s="8">
        <v>1.1045717537699999</v>
      </c>
      <c r="AS777" s="7">
        <v>561710</v>
      </c>
      <c r="AT777" s="7" t="s">
        <v>808</v>
      </c>
      <c r="AU777" s="8">
        <v>0.12035995473302258</v>
      </c>
      <c r="AV777" s="8">
        <v>2.8405697689270985E-2</v>
      </c>
      <c r="AW777" s="8">
        <v>0.14762034364672583</v>
      </c>
      <c r="AX777" s="8">
        <v>8.75546673589052E-2</v>
      </c>
      <c r="AY777" s="8">
        <v>1.9867900371400744E-2</v>
      </c>
      <c r="AZ777" s="8">
        <v>9.17328170748022E-2</v>
      </c>
      <c r="BA777" s="8">
        <v>9.6329639116229035E-2</v>
      </c>
      <c r="BB777" s="8">
        <v>2.1643719114425496E-2</v>
      </c>
      <c r="BC777" s="8">
        <v>0.10570835803748226</v>
      </c>
      <c r="BD777" s="8">
        <v>0.12935384651097098</v>
      </c>
      <c r="BE777" s="8">
        <v>2.9678392041385972E-2</v>
      </c>
      <c r="BF777" s="8">
        <v>0.16712949470945968</v>
      </c>
      <c r="BG777" s="8">
        <v>0.42743661868064514</v>
      </c>
      <c r="BH777" s="8">
        <v>3.5133832572855639E-5</v>
      </c>
      <c r="BI777" s="8">
        <v>0.37018527692338704</v>
      </c>
      <c r="BJ777" s="8">
        <v>1.296385996069032</v>
      </c>
      <c r="BK777" s="8">
        <v>1.0056069977082256</v>
      </c>
      <c r="BL777" s="8">
        <v>1.0301333291712904</v>
      </c>
    </row>
    <row r="778" spans="1:64" x14ac:dyDescent="0.3">
      <c r="A778" s="7">
        <v>561720</v>
      </c>
      <c r="B778" s="7" t="s">
        <v>809</v>
      </c>
      <c r="C778" s="8">
        <f t="shared" si="216"/>
        <v>8.1248510812700001E-2</v>
      </c>
      <c r="D778" s="8">
        <f t="shared" si="217"/>
        <v>1.01823928893E-2</v>
      </c>
      <c r="E778" s="8">
        <f t="shared" si="218"/>
        <v>5.63469539662E-2</v>
      </c>
      <c r="F778" s="8">
        <f t="shared" si="219"/>
        <v>2.65827375921E-2</v>
      </c>
      <c r="G778" s="8">
        <f t="shared" si="220"/>
        <v>2.8157161801899999E-3</v>
      </c>
      <c r="H778" s="8">
        <f t="shared" si="221"/>
        <v>1.3866071638999999E-2</v>
      </c>
      <c r="I778" s="8">
        <f t="shared" si="222"/>
        <v>6.3207123939499996E-2</v>
      </c>
      <c r="J778" s="8">
        <f t="shared" si="223"/>
        <v>6.8766653867999997E-3</v>
      </c>
      <c r="K778" s="8">
        <f t="shared" si="224"/>
        <v>3.1573395583E-2</v>
      </c>
      <c r="L778" s="8">
        <f t="shared" si="225"/>
        <v>8.4285543368499999E-2</v>
      </c>
      <c r="M778" s="8">
        <f t="shared" si="226"/>
        <v>9.9651817509800004E-3</v>
      </c>
      <c r="N778" s="8">
        <f t="shared" si="227"/>
        <v>6.8069005777899996E-2</v>
      </c>
      <c r="O778" s="8">
        <f t="shared" si="228"/>
        <v>0.53417091023399998</v>
      </c>
      <c r="P778" s="8">
        <f t="shared" si="229"/>
        <v>2.6758231117700001E-5</v>
      </c>
      <c r="Q778" s="8">
        <f t="shared" si="230"/>
        <v>0.459897707308</v>
      </c>
      <c r="R778" s="8">
        <f t="shared" si="231"/>
        <v>1.14777785767</v>
      </c>
      <c r="S778" s="8">
        <f t="shared" si="232"/>
        <v>1.0432645254099999</v>
      </c>
      <c r="T778" s="8">
        <f t="shared" si="233"/>
        <v>1.1016571849100001</v>
      </c>
      <c r="W778" s="7" t="s">
        <v>2081</v>
      </c>
      <c r="X778" s="7" t="s">
        <v>809</v>
      </c>
      <c r="Y778" s="8">
        <v>8.1248510812700001E-2</v>
      </c>
      <c r="Z778" s="8">
        <v>1.01823928893E-2</v>
      </c>
      <c r="AA778" s="8">
        <v>5.63469539662E-2</v>
      </c>
      <c r="AB778" s="8">
        <v>2.65827375921E-2</v>
      </c>
      <c r="AC778" s="8">
        <v>2.8157161801899999E-3</v>
      </c>
      <c r="AD778" s="8">
        <v>1.3866071638999999E-2</v>
      </c>
      <c r="AE778" s="8">
        <v>6.3207123939499996E-2</v>
      </c>
      <c r="AF778" s="8">
        <v>6.8766653867999997E-3</v>
      </c>
      <c r="AG778" s="8">
        <v>3.1573395583E-2</v>
      </c>
      <c r="AH778" s="8">
        <v>8.4285543368499999E-2</v>
      </c>
      <c r="AI778" s="8">
        <v>9.9651817509800004E-3</v>
      </c>
      <c r="AJ778" s="8">
        <v>6.8069005777899996E-2</v>
      </c>
      <c r="AK778" s="8">
        <v>0.53417091023399998</v>
      </c>
      <c r="AL778" s="8">
        <v>2.6758231117700001E-5</v>
      </c>
      <c r="AM778" s="8">
        <v>0.459897707308</v>
      </c>
      <c r="AN778" s="8">
        <v>1.14777785767</v>
      </c>
      <c r="AO778" s="8">
        <v>1.0432645254099999</v>
      </c>
      <c r="AP778" s="8">
        <v>1.1016571849100001</v>
      </c>
      <c r="AS778" s="7">
        <v>561720</v>
      </c>
      <c r="AT778" s="7" t="s">
        <v>809</v>
      </c>
      <c r="AU778" s="8">
        <v>0.14109446622191613</v>
      </c>
      <c r="AV778" s="8">
        <v>3.169735380124436E-2</v>
      </c>
      <c r="AW778" s="8">
        <v>0.16622982168991132</v>
      </c>
      <c r="AX778" s="8">
        <v>5.2247938954909694E-2</v>
      </c>
      <c r="AY778" s="8">
        <v>1.1096152080607418E-2</v>
      </c>
      <c r="AZ778" s="8">
        <v>5.1966356218527417E-2</v>
      </c>
      <c r="BA778" s="8">
        <v>0.11275429470122582</v>
      </c>
      <c r="BB778" s="8">
        <v>2.4029010211927094E-2</v>
      </c>
      <c r="BC778" s="8">
        <v>0.1180675486622516</v>
      </c>
      <c r="BD778" s="8">
        <v>0.15037909687205162</v>
      </c>
      <c r="BE778" s="8">
        <v>3.2837375118247254E-2</v>
      </c>
      <c r="BF778" s="8">
        <v>0.18705112463241619</v>
      </c>
      <c r="BG778" s="8">
        <v>0.53417091023399998</v>
      </c>
      <c r="BH778" s="8">
        <v>2.0903603186629679E-5</v>
      </c>
      <c r="BI778" s="8">
        <v>0.45989770730799956</v>
      </c>
      <c r="BJ778" s="8">
        <v>1.3390216417125809</v>
      </c>
      <c r="BK778" s="8">
        <v>1.1153104472543549</v>
      </c>
      <c r="BL778" s="8">
        <v>1.2548508535754839</v>
      </c>
    </row>
    <row r="779" spans="1:64" x14ac:dyDescent="0.3">
      <c r="A779" s="7">
        <v>561730</v>
      </c>
      <c r="B779" s="7" t="s">
        <v>810</v>
      </c>
      <c r="C779" s="8">
        <f t="shared" si="216"/>
        <v>8.1236892001700006E-2</v>
      </c>
      <c r="D779" s="8">
        <f t="shared" si="217"/>
        <v>1.01786143661E-2</v>
      </c>
      <c r="E779" s="8">
        <f t="shared" si="218"/>
        <v>5.8148615075799999E-2</v>
      </c>
      <c r="F779" s="8">
        <f t="shared" si="219"/>
        <v>5.4697077394400002E-2</v>
      </c>
      <c r="G779" s="8">
        <f t="shared" si="220"/>
        <v>5.7947760451300002E-3</v>
      </c>
      <c r="H779" s="8">
        <f t="shared" si="221"/>
        <v>2.9740959636499999E-2</v>
      </c>
      <c r="I779" s="8">
        <f t="shared" si="222"/>
        <v>6.3275243111300006E-2</v>
      </c>
      <c r="J779" s="8">
        <f t="shared" si="223"/>
        <v>6.8837097965700001E-3</v>
      </c>
      <c r="K779" s="8">
        <f t="shared" si="224"/>
        <v>3.2899678189500001E-2</v>
      </c>
      <c r="L779" s="8">
        <f t="shared" si="225"/>
        <v>8.4260285547000005E-2</v>
      </c>
      <c r="M779" s="8">
        <f t="shared" si="226"/>
        <v>9.9598220943399995E-3</v>
      </c>
      <c r="N779" s="8">
        <f t="shared" si="227"/>
        <v>7.0062204342000001E-2</v>
      </c>
      <c r="O779" s="8">
        <f t="shared" si="228"/>
        <v>0.53423912606000001</v>
      </c>
      <c r="P779" s="8">
        <f t="shared" si="229"/>
        <v>1.29983695753E-5</v>
      </c>
      <c r="Q779" s="8">
        <f t="shared" si="230"/>
        <v>0.45923333411400002</v>
      </c>
      <c r="R779" s="8">
        <f t="shared" si="231"/>
        <v>1.1495641214400001</v>
      </c>
      <c r="S779" s="8">
        <f t="shared" si="232"/>
        <v>1.0902328130800001</v>
      </c>
      <c r="T779" s="8">
        <f t="shared" si="233"/>
        <v>1.1030586310999999</v>
      </c>
      <c r="W779" s="7" t="s">
        <v>2082</v>
      </c>
      <c r="X779" s="7" t="s">
        <v>810</v>
      </c>
      <c r="Y779" s="8">
        <v>8.1236892001700006E-2</v>
      </c>
      <c r="Z779" s="8">
        <v>1.01786143661E-2</v>
      </c>
      <c r="AA779" s="8">
        <v>5.8148615075799999E-2</v>
      </c>
      <c r="AB779" s="8">
        <v>5.4697077394400002E-2</v>
      </c>
      <c r="AC779" s="8">
        <v>5.7947760451300002E-3</v>
      </c>
      <c r="AD779" s="8">
        <v>2.9740959636499999E-2</v>
      </c>
      <c r="AE779" s="8">
        <v>6.3275243111300006E-2</v>
      </c>
      <c r="AF779" s="8">
        <v>6.8837097965700001E-3</v>
      </c>
      <c r="AG779" s="8">
        <v>3.2899678189500001E-2</v>
      </c>
      <c r="AH779" s="8">
        <v>8.4260285547000005E-2</v>
      </c>
      <c r="AI779" s="8">
        <v>9.9598220943399995E-3</v>
      </c>
      <c r="AJ779" s="8">
        <v>7.0062204342000001E-2</v>
      </c>
      <c r="AK779" s="8">
        <v>0.53423912606000001</v>
      </c>
      <c r="AL779" s="8">
        <v>1.29983695753E-5</v>
      </c>
      <c r="AM779" s="8">
        <v>0.45923333411400002</v>
      </c>
      <c r="AN779" s="8">
        <v>1.1495641214400001</v>
      </c>
      <c r="AO779" s="8">
        <v>1.0902328130800001</v>
      </c>
      <c r="AP779" s="8">
        <v>1.1030586310999999</v>
      </c>
      <c r="AS779" s="7">
        <v>561730</v>
      </c>
      <c r="AT779" s="7" t="s">
        <v>810</v>
      </c>
      <c r="AU779" s="8">
        <v>0.1410268218264</v>
      </c>
      <c r="AV779" s="8">
        <v>3.1680930833837911E-2</v>
      </c>
      <c r="AW779" s="8">
        <v>0.16349588480297411</v>
      </c>
      <c r="AX779" s="8">
        <v>9.0740728099695148E-2</v>
      </c>
      <c r="AY779" s="8">
        <v>1.8868813059902585E-2</v>
      </c>
      <c r="AZ779" s="8">
        <v>8.8350321169416116E-2</v>
      </c>
      <c r="BA779" s="8">
        <v>0.11284247672633389</v>
      </c>
      <c r="BB779" s="8">
        <v>2.4050862596813868E-2</v>
      </c>
      <c r="BC779" s="8">
        <v>0.11603381414174678</v>
      </c>
      <c r="BD779" s="8">
        <v>0.15028029455718067</v>
      </c>
      <c r="BE779" s="8">
        <v>3.2815563012455494E-2</v>
      </c>
      <c r="BF779" s="8">
        <v>0.18397091522109504</v>
      </c>
      <c r="BG779" s="8">
        <v>0.53423912606000035</v>
      </c>
      <c r="BH779" s="8">
        <v>1.1696561664637583E-5</v>
      </c>
      <c r="BI779" s="8">
        <v>0.45923333411399986</v>
      </c>
      <c r="BJ779" s="8">
        <v>1.3362036374630644</v>
      </c>
      <c r="BK779" s="8">
        <v>1.197959862329194</v>
      </c>
      <c r="BL779" s="8">
        <v>1.2529271534650004</v>
      </c>
    </row>
    <row r="780" spans="1:64" x14ac:dyDescent="0.3">
      <c r="A780" s="7">
        <v>561740</v>
      </c>
      <c r="B780" s="7" t="s">
        <v>811</v>
      </c>
      <c r="C780" s="8">
        <f t="shared" si="216"/>
        <v>8.1417784435699997E-2</v>
      </c>
      <c r="D780" s="8">
        <f t="shared" si="217"/>
        <v>1.0211055918000001E-2</v>
      </c>
      <c r="E780" s="8">
        <f t="shared" si="218"/>
        <v>5.8177776600200001E-2</v>
      </c>
      <c r="F780" s="8">
        <f t="shared" si="219"/>
        <v>1.43968321147E-2</v>
      </c>
      <c r="G780" s="8">
        <f t="shared" si="220"/>
        <v>1.54285379783E-3</v>
      </c>
      <c r="H780" s="8">
        <f t="shared" si="221"/>
        <v>7.9128123574600008E-3</v>
      </c>
      <c r="I780" s="8">
        <f t="shared" si="222"/>
        <v>6.3231739497899994E-2</v>
      </c>
      <c r="J780" s="8">
        <f t="shared" si="223"/>
        <v>6.9093868858299996E-3</v>
      </c>
      <c r="K780" s="8">
        <f t="shared" si="224"/>
        <v>3.29657174192E-2</v>
      </c>
      <c r="L780" s="8">
        <f t="shared" si="225"/>
        <v>8.6939568107000001E-2</v>
      </c>
      <c r="M780" s="8">
        <f t="shared" si="226"/>
        <v>1.0270159885199999E-2</v>
      </c>
      <c r="N780" s="8">
        <f t="shared" si="227"/>
        <v>7.1975815903199999E-2</v>
      </c>
      <c r="O780" s="8">
        <f t="shared" si="228"/>
        <v>0.520027002997</v>
      </c>
      <c r="P780" s="8">
        <f t="shared" si="229"/>
        <v>4.8931279470399997E-5</v>
      </c>
      <c r="Q780" s="8">
        <f t="shared" si="230"/>
        <v>0.45905975443500002</v>
      </c>
      <c r="R780" s="8">
        <f t="shared" si="231"/>
        <v>1.1498066169500001</v>
      </c>
      <c r="S780" s="8">
        <f t="shared" si="232"/>
        <v>1.0238524982699999</v>
      </c>
      <c r="T780" s="8">
        <f t="shared" si="233"/>
        <v>1.1031068438</v>
      </c>
      <c r="W780" s="7" t="s">
        <v>2083</v>
      </c>
      <c r="X780" s="7" t="s">
        <v>811</v>
      </c>
      <c r="Y780" s="8">
        <v>8.1417784435699997E-2</v>
      </c>
      <c r="Z780" s="8">
        <v>1.0211055918000001E-2</v>
      </c>
      <c r="AA780" s="8">
        <v>5.8177776600200001E-2</v>
      </c>
      <c r="AB780" s="8">
        <v>1.43968321147E-2</v>
      </c>
      <c r="AC780" s="8">
        <v>1.54285379783E-3</v>
      </c>
      <c r="AD780" s="8">
        <v>7.9128123574600008E-3</v>
      </c>
      <c r="AE780" s="8">
        <v>6.3231739497899994E-2</v>
      </c>
      <c r="AF780" s="8">
        <v>6.9093868858299996E-3</v>
      </c>
      <c r="AG780" s="8">
        <v>3.29657174192E-2</v>
      </c>
      <c r="AH780" s="8">
        <v>8.6939568107000001E-2</v>
      </c>
      <c r="AI780" s="8">
        <v>1.0270159885199999E-2</v>
      </c>
      <c r="AJ780" s="8">
        <v>7.1975815903199999E-2</v>
      </c>
      <c r="AK780" s="8">
        <v>0.520027002997</v>
      </c>
      <c r="AL780" s="8">
        <v>4.8931279470399997E-5</v>
      </c>
      <c r="AM780" s="8">
        <v>0.45905975443500002</v>
      </c>
      <c r="AN780" s="8">
        <v>1.1498066169500001</v>
      </c>
      <c r="AO780" s="8">
        <v>1.0238524982699999</v>
      </c>
      <c r="AP780" s="8">
        <v>1.1031068438</v>
      </c>
      <c r="AS780" s="7">
        <v>561740</v>
      </c>
      <c r="AT780" s="7" t="s">
        <v>811</v>
      </c>
      <c r="AU780" s="8">
        <v>0.12790484685524514</v>
      </c>
      <c r="AV780" s="8">
        <v>2.9761857238799035E-2</v>
      </c>
      <c r="AW780" s="8">
        <v>0.1515563405216887</v>
      </c>
      <c r="AX780" s="8">
        <v>5.4740556650899989E-2</v>
      </c>
      <c r="AY780" s="8">
        <v>1.2622140048215966E-2</v>
      </c>
      <c r="AZ780" s="8">
        <v>5.7835162167581625E-2</v>
      </c>
      <c r="BA780" s="8">
        <v>0.10247905582424195</v>
      </c>
      <c r="BB780" s="8">
        <v>2.269726442542E-2</v>
      </c>
      <c r="BC780" s="8">
        <v>0.10846106143967908</v>
      </c>
      <c r="BD780" s="8">
        <v>0.1404462751924242</v>
      </c>
      <c r="BE780" s="8">
        <v>3.1751201571675811E-2</v>
      </c>
      <c r="BF780" s="8">
        <v>0.1751537325525919</v>
      </c>
      <c r="BG780" s="8">
        <v>0.44453921223937132</v>
      </c>
      <c r="BH780" s="8">
        <v>1.7134767719586934E-5</v>
      </c>
      <c r="BI780" s="8">
        <v>0.3924220481460482</v>
      </c>
      <c r="BJ780" s="8">
        <v>1.3092230446151609</v>
      </c>
      <c r="BK780" s="8">
        <v>0.98003656854451615</v>
      </c>
      <c r="BL780" s="8">
        <v>1.088476091367097</v>
      </c>
    </row>
    <row r="781" spans="1:64" x14ac:dyDescent="0.3">
      <c r="A781" s="7">
        <v>561790</v>
      </c>
      <c r="B781" s="7" t="s">
        <v>812</v>
      </c>
      <c r="C781" s="8">
        <f t="shared" si="216"/>
        <v>8.1375909498500001E-2</v>
      </c>
      <c r="D781" s="8">
        <f t="shared" si="217"/>
        <v>1.0193029975699999E-2</v>
      </c>
      <c r="E781" s="8">
        <f t="shared" si="218"/>
        <v>5.8149574514100001E-2</v>
      </c>
      <c r="F781" s="8">
        <f t="shared" si="219"/>
        <v>3.56141823439E-2</v>
      </c>
      <c r="G781" s="8">
        <f t="shared" si="220"/>
        <v>3.7705755642700001E-3</v>
      </c>
      <c r="H781" s="8">
        <f t="shared" si="221"/>
        <v>1.9349544489999999E-2</v>
      </c>
      <c r="I781" s="8">
        <f t="shared" si="222"/>
        <v>6.3357920978100002E-2</v>
      </c>
      <c r="J781" s="8">
        <f t="shared" si="223"/>
        <v>6.8910012485300003E-3</v>
      </c>
      <c r="K781" s="8">
        <f t="shared" si="224"/>
        <v>3.2898933162899997E-2</v>
      </c>
      <c r="L781" s="8">
        <f t="shared" si="225"/>
        <v>8.5016838635099998E-2</v>
      </c>
      <c r="M781" s="8">
        <f t="shared" si="226"/>
        <v>1.00439268017E-2</v>
      </c>
      <c r="N781" s="8">
        <f t="shared" si="227"/>
        <v>7.0540486443600003E-2</v>
      </c>
      <c r="O781" s="8">
        <f t="shared" si="228"/>
        <v>0.530594353282</v>
      </c>
      <c r="P781" s="8">
        <f t="shared" si="229"/>
        <v>2.00027399847E-5</v>
      </c>
      <c r="Q781" s="8">
        <f t="shared" si="230"/>
        <v>0.45941158327100001</v>
      </c>
      <c r="R781" s="8">
        <f t="shared" si="231"/>
        <v>1.1497185139899999</v>
      </c>
      <c r="S781" s="8">
        <f t="shared" si="232"/>
        <v>1.0587343024</v>
      </c>
      <c r="T781" s="8">
        <f t="shared" si="233"/>
        <v>1.10314785539</v>
      </c>
      <c r="W781" s="7" t="s">
        <v>2084</v>
      </c>
      <c r="X781" s="7" t="s">
        <v>812</v>
      </c>
      <c r="Y781" s="8">
        <v>8.1375909498500001E-2</v>
      </c>
      <c r="Z781" s="8">
        <v>1.0193029975699999E-2</v>
      </c>
      <c r="AA781" s="8">
        <v>5.8149574514100001E-2</v>
      </c>
      <c r="AB781" s="8">
        <v>3.56141823439E-2</v>
      </c>
      <c r="AC781" s="8">
        <v>3.7705755642700001E-3</v>
      </c>
      <c r="AD781" s="8">
        <v>1.9349544489999999E-2</v>
      </c>
      <c r="AE781" s="8">
        <v>6.3357920978100002E-2</v>
      </c>
      <c r="AF781" s="8">
        <v>6.8910012485300003E-3</v>
      </c>
      <c r="AG781" s="8">
        <v>3.2898933162899997E-2</v>
      </c>
      <c r="AH781" s="8">
        <v>8.5016838635099998E-2</v>
      </c>
      <c r="AI781" s="8">
        <v>1.00439268017E-2</v>
      </c>
      <c r="AJ781" s="8">
        <v>7.0540486443600003E-2</v>
      </c>
      <c r="AK781" s="8">
        <v>0.530594353282</v>
      </c>
      <c r="AL781" s="8">
        <v>2.00027399847E-5</v>
      </c>
      <c r="AM781" s="8">
        <v>0.45941158327100001</v>
      </c>
      <c r="AN781" s="8">
        <v>1.1497185139899999</v>
      </c>
      <c r="AO781" s="8">
        <v>1.0587343024</v>
      </c>
      <c r="AP781" s="8">
        <v>1.10314785539</v>
      </c>
      <c r="AS781" s="7">
        <v>561790</v>
      </c>
      <c r="AT781" s="7" t="s">
        <v>812</v>
      </c>
      <c r="AU781" s="8">
        <v>0.14120469601566776</v>
      </c>
      <c r="AV781" s="8">
        <v>3.1711645942252904E-2</v>
      </c>
      <c r="AW781" s="8">
        <v>0.16816755652314355</v>
      </c>
      <c r="AX781" s="8">
        <v>6.1123037137435471E-2</v>
      </c>
      <c r="AY781" s="8">
        <v>1.3042013916779838E-2</v>
      </c>
      <c r="AZ781" s="8">
        <v>6.1772087517822573E-2</v>
      </c>
      <c r="BA781" s="8">
        <v>0.11294137002501939</v>
      </c>
      <c r="BB781" s="8">
        <v>2.4062901080507421E-2</v>
      </c>
      <c r="BC781" s="8">
        <v>0.11970683691170325</v>
      </c>
      <c r="BD781" s="8">
        <v>0.1515433434583919</v>
      </c>
      <c r="BE781" s="8">
        <v>3.3073938074327583E-2</v>
      </c>
      <c r="BF781" s="8">
        <v>0.1904453928040758</v>
      </c>
      <c r="BG781" s="8">
        <v>0.53059435328200077</v>
      </c>
      <c r="BH781" s="8">
        <v>1.8662199520419834E-5</v>
      </c>
      <c r="BI781" s="8">
        <v>0.45941158327099962</v>
      </c>
      <c r="BJ781" s="8">
        <v>1.3410838984808062</v>
      </c>
      <c r="BK781" s="8">
        <v>1.1359371385724197</v>
      </c>
      <c r="BL781" s="8">
        <v>1.2567111080175812</v>
      </c>
    </row>
    <row r="782" spans="1:64" x14ac:dyDescent="0.3">
      <c r="A782" s="7">
        <v>561910</v>
      </c>
      <c r="B782" s="7" t="s">
        <v>813</v>
      </c>
      <c r="C782" s="8">
        <f t="shared" si="216"/>
        <v>0.15786315749127416</v>
      </c>
      <c r="D782" s="8">
        <f t="shared" si="217"/>
        <v>3.9391093576517745E-2</v>
      </c>
      <c r="E782" s="8">
        <f t="shared" si="218"/>
        <v>0.13005260427958706</v>
      </c>
      <c r="F782" s="8">
        <f t="shared" si="219"/>
        <v>0.15086207729965156</v>
      </c>
      <c r="G782" s="8">
        <f t="shared" si="220"/>
        <v>2.8088268295787266E-2</v>
      </c>
      <c r="H782" s="8">
        <f t="shared" si="221"/>
        <v>8.4423183847719366E-2</v>
      </c>
      <c r="I782" s="8">
        <f t="shared" si="222"/>
        <v>0.16001726323854831</v>
      </c>
      <c r="J782" s="8">
        <f t="shared" si="223"/>
        <v>3.6624542414751611E-2</v>
      </c>
      <c r="K782" s="8">
        <f t="shared" si="224"/>
        <v>0.10836506584164034</v>
      </c>
      <c r="L782" s="8">
        <f t="shared" si="225"/>
        <v>0.20171767401159679</v>
      </c>
      <c r="M782" s="8">
        <f t="shared" si="226"/>
        <v>4.8384131137172576E-2</v>
      </c>
      <c r="N782" s="8">
        <f t="shared" si="227"/>
        <v>0.17826134025753873</v>
      </c>
      <c r="O782" s="8">
        <f t="shared" si="228"/>
        <v>0.31741573456645183</v>
      </c>
      <c r="P782" s="8">
        <f t="shared" si="229"/>
        <v>8.8814542181648404E-6</v>
      </c>
      <c r="Q782" s="8">
        <f t="shared" si="230"/>
        <v>0.26942363486038734</v>
      </c>
      <c r="R782" s="8">
        <f t="shared" si="231"/>
        <v>1</v>
      </c>
      <c r="S782" s="8">
        <f t="shared" si="232"/>
        <v>0.97305094879822573</v>
      </c>
      <c r="T782" s="8">
        <f t="shared" si="233"/>
        <v>1.0146842908496776</v>
      </c>
      <c r="W782" s="7" t="s">
        <v>2085</v>
      </c>
      <c r="X782" s="7" t="s">
        <v>813</v>
      </c>
      <c r="Y782" s="8">
        <v>0</v>
      </c>
      <c r="Z782" s="8">
        <v>0</v>
      </c>
      <c r="AA782" s="8">
        <v>0</v>
      </c>
      <c r="AB782" s="8">
        <v>0</v>
      </c>
      <c r="AC782" s="8">
        <v>0</v>
      </c>
      <c r="AD782" s="8">
        <v>0</v>
      </c>
      <c r="AE782" s="8">
        <v>0</v>
      </c>
      <c r="AF782" s="8">
        <v>0</v>
      </c>
      <c r="AG782" s="8">
        <v>0</v>
      </c>
      <c r="AH782" s="8">
        <v>0</v>
      </c>
      <c r="AI782" s="8">
        <v>0</v>
      </c>
      <c r="AJ782" s="8">
        <v>0</v>
      </c>
      <c r="AK782" s="8">
        <v>0</v>
      </c>
      <c r="AL782" s="8">
        <v>0</v>
      </c>
      <c r="AM782" s="8">
        <v>0</v>
      </c>
      <c r="AN782" s="8">
        <v>1</v>
      </c>
      <c r="AO782" s="8">
        <v>0</v>
      </c>
      <c r="AP782" s="8">
        <v>0</v>
      </c>
      <c r="AS782" s="7">
        <v>561910</v>
      </c>
      <c r="AT782" s="7" t="s">
        <v>813</v>
      </c>
      <c r="AU782" s="8">
        <v>0.15786315749127416</v>
      </c>
      <c r="AV782" s="8">
        <v>3.9391093576517745E-2</v>
      </c>
      <c r="AW782" s="8">
        <v>0.13005260427958706</v>
      </c>
      <c r="AX782" s="8">
        <v>0.15086207729965156</v>
      </c>
      <c r="AY782" s="8">
        <v>2.8088268295787266E-2</v>
      </c>
      <c r="AZ782" s="8">
        <v>8.4423183847719366E-2</v>
      </c>
      <c r="BA782" s="8">
        <v>0.16001726323854831</v>
      </c>
      <c r="BB782" s="8">
        <v>3.6624542414751611E-2</v>
      </c>
      <c r="BC782" s="8">
        <v>0.10836506584164034</v>
      </c>
      <c r="BD782" s="8">
        <v>0.20171767401159679</v>
      </c>
      <c r="BE782" s="8">
        <v>4.8384131137172576E-2</v>
      </c>
      <c r="BF782" s="8">
        <v>0.17826134025753873</v>
      </c>
      <c r="BG782" s="8">
        <v>0.31741573456645183</v>
      </c>
      <c r="BH782" s="8">
        <v>8.8814542181648404E-6</v>
      </c>
      <c r="BI782" s="8">
        <v>0.26942363486038734</v>
      </c>
      <c r="BJ782" s="8">
        <v>1.3273068553475806</v>
      </c>
      <c r="BK782" s="8">
        <v>0.97305094879822573</v>
      </c>
      <c r="BL782" s="8">
        <v>1.0146842908496776</v>
      </c>
    </row>
    <row r="783" spans="1:64" x14ac:dyDescent="0.3">
      <c r="A783" s="7">
        <v>561920</v>
      </c>
      <c r="B783" s="7" t="s">
        <v>814</v>
      </c>
      <c r="C783" s="8">
        <f t="shared" si="216"/>
        <v>0.11272888750399999</v>
      </c>
      <c r="D783" s="8">
        <f t="shared" si="217"/>
        <v>1.7466524460999999E-2</v>
      </c>
      <c r="E783" s="8">
        <f t="shared" si="218"/>
        <v>6.6735474665100006E-2</v>
      </c>
      <c r="F783" s="8">
        <f t="shared" si="219"/>
        <v>2.42403977821E-2</v>
      </c>
      <c r="G783" s="8">
        <f t="shared" si="220"/>
        <v>2.2841071597199999E-3</v>
      </c>
      <c r="H783" s="8">
        <f t="shared" si="221"/>
        <v>8.2549011267799999E-3</v>
      </c>
      <c r="I783" s="8">
        <f t="shared" si="222"/>
        <v>0.107064028666</v>
      </c>
      <c r="J783" s="8">
        <f t="shared" si="223"/>
        <v>1.3861263123500001E-2</v>
      </c>
      <c r="K783" s="8">
        <f t="shared" si="224"/>
        <v>4.3553587672200002E-2</v>
      </c>
      <c r="L783" s="8">
        <f t="shared" si="225"/>
        <v>0.13921786401299999</v>
      </c>
      <c r="M783" s="8">
        <f t="shared" si="226"/>
        <v>1.93780361629E-2</v>
      </c>
      <c r="N783" s="8">
        <f t="shared" si="227"/>
        <v>9.7280439093800006E-2</v>
      </c>
      <c r="O783" s="8">
        <f t="shared" si="228"/>
        <v>0.449820332697</v>
      </c>
      <c r="P783" s="8">
        <f t="shared" si="229"/>
        <v>5.2335028517099997E-5</v>
      </c>
      <c r="Q783" s="8">
        <f t="shared" si="230"/>
        <v>0.38033531301099999</v>
      </c>
      <c r="R783" s="8">
        <f t="shared" si="231"/>
        <v>1.1969308866299999</v>
      </c>
      <c r="S783" s="8">
        <f t="shared" si="232"/>
        <v>1.03477940607</v>
      </c>
      <c r="T783" s="8">
        <f t="shared" si="233"/>
        <v>1.1644788794600001</v>
      </c>
      <c r="W783" s="7" t="s">
        <v>2086</v>
      </c>
      <c r="X783" s="7" t="s">
        <v>814</v>
      </c>
      <c r="Y783" s="8">
        <v>0.11272888750399999</v>
      </c>
      <c r="Z783" s="8">
        <v>1.7466524460999999E-2</v>
      </c>
      <c r="AA783" s="8">
        <v>6.6735474665100006E-2</v>
      </c>
      <c r="AB783" s="8">
        <v>2.42403977821E-2</v>
      </c>
      <c r="AC783" s="8">
        <v>2.2841071597199999E-3</v>
      </c>
      <c r="AD783" s="8">
        <v>8.2549011267799999E-3</v>
      </c>
      <c r="AE783" s="8">
        <v>0.107064028666</v>
      </c>
      <c r="AF783" s="8">
        <v>1.3861263123500001E-2</v>
      </c>
      <c r="AG783" s="8">
        <v>4.3553587672200002E-2</v>
      </c>
      <c r="AH783" s="8">
        <v>0.13921786401299999</v>
      </c>
      <c r="AI783" s="8">
        <v>1.93780361629E-2</v>
      </c>
      <c r="AJ783" s="8">
        <v>9.7280439093800006E-2</v>
      </c>
      <c r="AK783" s="8">
        <v>0.449820332697</v>
      </c>
      <c r="AL783" s="8">
        <v>5.2335028517099997E-5</v>
      </c>
      <c r="AM783" s="8">
        <v>0.38033531301099999</v>
      </c>
      <c r="AN783" s="8">
        <v>1.1969308866299999</v>
      </c>
      <c r="AO783" s="8">
        <v>1.03477940607</v>
      </c>
      <c r="AP783" s="8">
        <v>1.1644788794600001</v>
      </c>
      <c r="AS783" s="7">
        <v>561920</v>
      </c>
      <c r="AT783" s="7" t="s">
        <v>814</v>
      </c>
      <c r="AU783" s="8">
        <v>0.19771993915154837</v>
      </c>
      <c r="AV783" s="8">
        <v>4.6295071336016125E-2</v>
      </c>
      <c r="AW783" s="8">
        <v>0.16133737633994027</v>
      </c>
      <c r="AX783" s="8">
        <v>0.25708239207442413</v>
      </c>
      <c r="AY783" s="8">
        <v>4.2717468117903404E-2</v>
      </c>
      <c r="AZ783" s="8">
        <v>0.13674676803463354</v>
      </c>
      <c r="BA783" s="8">
        <v>0.19836162865924198</v>
      </c>
      <c r="BB783" s="8">
        <v>4.2365532381058064E-2</v>
      </c>
      <c r="BC783" s="8">
        <v>0.13309717021915002</v>
      </c>
      <c r="BD783" s="8">
        <v>0.25044614412079036</v>
      </c>
      <c r="BE783" s="8">
        <v>5.6131703715087085E-2</v>
      </c>
      <c r="BF783" s="8">
        <v>0.22017178923523872</v>
      </c>
      <c r="BG783" s="8">
        <v>0.4353099993841939</v>
      </c>
      <c r="BH783" s="8">
        <v>9.7183553378246747E-6</v>
      </c>
      <c r="BI783" s="8">
        <v>0.36806643194612898</v>
      </c>
      <c r="BJ783" s="8">
        <v>1.4053523868274196</v>
      </c>
      <c r="BK783" s="8">
        <v>1.4042885637109683</v>
      </c>
      <c r="BL783" s="8">
        <v>1.3415662667430652</v>
      </c>
    </row>
    <row r="784" spans="1:64" x14ac:dyDescent="0.3">
      <c r="A784" s="7">
        <v>561990</v>
      </c>
      <c r="B784" s="7" t="s">
        <v>815</v>
      </c>
      <c r="C784" s="8">
        <f t="shared" si="216"/>
        <v>0.112539613301</v>
      </c>
      <c r="D784" s="8">
        <f t="shared" si="217"/>
        <v>1.7399788747299999E-2</v>
      </c>
      <c r="E784" s="8">
        <f t="shared" si="218"/>
        <v>5.8329891899099998E-2</v>
      </c>
      <c r="F784" s="8">
        <f t="shared" si="219"/>
        <v>0.101965276524</v>
      </c>
      <c r="G784" s="8">
        <f t="shared" si="220"/>
        <v>9.5886347834400008E-3</v>
      </c>
      <c r="H784" s="8">
        <f t="shared" si="221"/>
        <v>2.8254991067299999E-2</v>
      </c>
      <c r="I784" s="8">
        <f t="shared" si="222"/>
        <v>0.107515201422</v>
      </c>
      <c r="J784" s="8">
        <f t="shared" si="223"/>
        <v>1.3878368925000001E-2</v>
      </c>
      <c r="K784" s="8">
        <f t="shared" si="224"/>
        <v>3.5991894766699999E-2</v>
      </c>
      <c r="L784" s="8">
        <f t="shared" si="225"/>
        <v>0.13790117194199999</v>
      </c>
      <c r="M784" s="8">
        <f t="shared" si="226"/>
        <v>1.9155950340400001E-2</v>
      </c>
      <c r="N784" s="8">
        <f t="shared" si="227"/>
        <v>8.5777508206399997E-2</v>
      </c>
      <c r="O784" s="8">
        <f t="shared" si="228"/>
        <v>0.45341677861899998</v>
      </c>
      <c r="P784" s="8">
        <f t="shared" si="229"/>
        <v>1.2430302021299999E-5</v>
      </c>
      <c r="Q784" s="8">
        <f t="shared" si="230"/>
        <v>0.37853923359399999</v>
      </c>
      <c r="R784" s="8">
        <f t="shared" si="231"/>
        <v>1.1882692939499999</v>
      </c>
      <c r="S784" s="8">
        <f t="shared" si="232"/>
        <v>1.13980890237</v>
      </c>
      <c r="T784" s="8">
        <f t="shared" si="233"/>
        <v>1.15738546511</v>
      </c>
      <c r="W784" s="7" t="s">
        <v>2087</v>
      </c>
      <c r="X784" s="7" t="s">
        <v>815</v>
      </c>
      <c r="Y784" s="8">
        <v>0.112539613301</v>
      </c>
      <c r="Z784" s="8">
        <v>1.7399788747299999E-2</v>
      </c>
      <c r="AA784" s="8">
        <v>5.8329891899099998E-2</v>
      </c>
      <c r="AB784" s="8">
        <v>0.101965276524</v>
      </c>
      <c r="AC784" s="8">
        <v>9.5886347834400008E-3</v>
      </c>
      <c r="AD784" s="8">
        <v>2.8254991067299999E-2</v>
      </c>
      <c r="AE784" s="8">
        <v>0.107515201422</v>
      </c>
      <c r="AF784" s="8">
        <v>1.3878368925000001E-2</v>
      </c>
      <c r="AG784" s="8">
        <v>3.5991894766699999E-2</v>
      </c>
      <c r="AH784" s="8">
        <v>0.13790117194199999</v>
      </c>
      <c r="AI784" s="8">
        <v>1.9155950340400001E-2</v>
      </c>
      <c r="AJ784" s="8">
        <v>8.5777508206399997E-2</v>
      </c>
      <c r="AK784" s="8">
        <v>0.45341677861899998</v>
      </c>
      <c r="AL784" s="8">
        <v>1.2430302021299999E-5</v>
      </c>
      <c r="AM784" s="8">
        <v>0.37853923359399999</v>
      </c>
      <c r="AN784" s="8">
        <v>1.1882692939499999</v>
      </c>
      <c r="AO784" s="8">
        <v>1.13980890237</v>
      </c>
      <c r="AP784" s="8">
        <v>1.15738546511</v>
      </c>
      <c r="AS784" s="7">
        <v>561990</v>
      </c>
      <c r="AT784" s="7" t="s">
        <v>815</v>
      </c>
      <c r="AU784" s="8">
        <v>0.20105882913146775</v>
      </c>
      <c r="AV784" s="8">
        <v>4.6643799598203223E-2</v>
      </c>
      <c r="AW784" s="8">
        <v>0.16248100594997095</v>
      </c>
      <c r="AX784" s="8">
        <v>0.18007003176819839</v>
      </c>
      <c r="AY784" s="8">
        <v>2.9956033947346292E-2</v>
      </c>
      <c r="AZ784" s="8">
        <v>9.1405560096680646E-2</v>
      </c>
      <c r="BA784" s="8">
        <v>0.20240487778762897</v>
      </c>
      <c r="BB784" s="8">
        <v>4.2851283812825804E-2</v>
      </c>
      <c r="BC784" s="8">
        <v>0.13379487981969029</v>
      </c>
      <c r="BD784" s="8">
        <v>0.25255490610312897</v>
      </c>
      <c r="BE784" s="8">
        <v>5.6091534524390342E-2</v>
      </c>
      <c r="BF784" s="8">
        <v>0.22018082617632739</v>
      </c>
      <c r="BG784" s="8">
        <v>0.45341677861900032</v>
      </c>
      <c r="BH784" s="8">
        <v>1.2066256361151934E-5</v>
      </c>
      <c r="BI784" s="8">
        <v>0.37853923359400005</v>
      </c>
      <c r="BJ784" s="8">
        <v>1.4101836346799999</v>
      </c>
      <c r="BK784" s="8">
        <v>1.3014316258119358</v>
      </c>
      <c r="BL784" s="8">
        <v>1.3790510414204837</v>
      </c>
    </row>
    <row r="785" spans="1:64" x14ac:dyDescent="0.3">
      <c r="A785" s="7">
        <v>562111</v>
      </c>
      <c r="B785" s="7" t="s">
        <v>816</v>
      </c>
      <c r="C785" s="8">
        <f t="shared" si="216"/>
        <v>0.1416488302679903</v>
      </c>
      <c r="D785" s="8">
        <f t="shared" si="217"/>
        <v>3.1633059208735007E-2</v>
      </c>
      <c r="E785" s="8">
        <f t="shared" si="218"/>
        <v>0.19971888905845486</v>
      </c>
      <c r="F785" s="8">
        <f t="shared" si="219"/>
        <v>0.21009368610011775</v>
      </c>
      <c r="G785" s="8">
        <f t="shared" si="220"/>
        <v>4.8809328683801605E-2</v>
      </c>
      <c r="H785" s="8">
        <f t="shared" si="221"/>
        <v>0.21394238814892746</v>
      </c>
      <c r="I785" s="8">
        <f t="shared" si="222"/>
        <v>0.17226492573305643</v>
      </c>
      <c r="J785" s="8">
        <f t="shared" si="223"/>
        <v>3.9097993292508064E-2</v>
      </c>
      <c r="K785" s="8">
        <f t="shared" si="224"/>
        <v>0.18652196282830319</v>
      </c>
      <c r="L785" s="8">
        <f t="shared" si="225"/>
        <v>0.14404587451036607</v>
      </c>
      <c r="M785" s="8">
        <f t="shared" si="226"/>
        <v>3.1818046335631289E-2</v>
      </c>
      <c r="N785" s="8">
        <f t="shared" si="227"/>
        <v>0.23383381744577417</v>
      </c>
      <c r="O785" s="8">
        <f t="shared" si="228"/>
        <v>0.50563786925366072</v>
      </c>
      <c r="P785" s="8">
        <f t="shared" si="229"/>
        <v>4.2381406057535467E-6</v>
      </c>
      <c r="Q785" s="8">
        <f t="shared" si="230"/>
        <v>0.25760218010283847</v>
      </c>
      <c r="R785" s="8">
        <f t="shared" si="231"/>
        <v>1</v>
      </c>
      <c r="S785" s="8">
        <f t="shared" si="232"/>
        <v>1.3922002416420964</v>
      </c>
      <c r="T785" s="8">
        <f t="shared" si="233"/>
        <v>1.3172397205645159</v>
      </c>
      <c r="W785" s="7" t="s">
        <v>2088</v>
      </c>
      <c r="X785" s="7" t="s">
        <v>816</v>
      </c>
      <c r="Y785" s="8">
        <v>0</v>
      </c>
      <c r="Z785" s="8">
        <v>0</v>
      </c>
      <c r="AA785" s="8">
        <v>0</v>
      </c>
      <c r="AB785" s="8">
        <v>0</v>
      </c>
      <c r="AC785" s="8">
        <v>0</v>
      </c>
      <c r="AD785" s="8">
        <v>0</v>
      </c>
      <c r="AE785" s="8">
        <v>0</v>
      </c>
      <c r="AF785" s="8">
        <v>0</v>
      </c>
      <c r="AG785" s="8">
        <v>0</v>
      </c>
      <c r="AH785" s="8">
        <v>0</v>
      </c>
      <c r="AI785" s="8">
        <v>0</v>
      </c>
      <c r="AJ785" s="8">
        <v>0</v>
      </c>
      <c r="AK785" s="8">
        <v>0</v>
      </c>
      <c r="AL785" s="8">
        <v>0</v>
      </c>
      <c r="AM785" s="8">
        <v>0</v>
      </c>
      <c r="AN785" s="8">
        <v>1</v>
      </c>
      <c r="AO785" s="8">
        <v>0</v>
      </c>
      <c r="AP785" s="8">
        <v>0</v>
      </c>
      <c r="AS785" s="7">
        <v>562111</v>
      </c>
      <c r="AT785" s="7" t="s">
        <v>816</v>
      </c>
      <c r="AU785" s="8">
        <v>0.1416488302679903</v>
      </c>
      <c r="AV785" s="8">
        <v>3.1633059208735007E-2</v>
      </c>
      <c r="AW785" s="8">
        <v>0.19971888905845486</v>
      </c>
      <c r="AX785" s="8">
        <v>0.21009368610011775</v>
      </c>
      <c r="AY785" s="8">
        <v>4.8809328683801605E-2</v>
      </c>
      <c r="AZ785" s="8">
        <v>0.21394238814892746</v>
      </c>
      <c r="BA785" s="8">
        <v>0.17226492573305643</v>
      </c>
      <c r="BB785" s="8">
        <v>3.9097993292508064E-2</v>
      </c>
      <c r="BC785" s="8">
        <v>0.18652196282830319</v>
      </c>
      <c r="BD785" s="8">
        <v>0.14404587451036607</v>
      </c>
      <c r="BE785" s="8">
        <v>3.1818046335631289E-2</v>
      </c>
      <c r="BF785" s="8">
        <v>0.23383381744577417</v>
      </c>
      <c r="BG785" s="8">
        <v>0.50563786925366072</v>
      </c>
      <c r="BH785" s="8">
        <v>4.2381406057535467E-6</v>
      </c>
      <c r="BI785" s="8">
        <v>0.25760218010283847</v>
      </c>
      <c r="BJ785" s="8">
        <v>1.3730007785351612</v>
      </c>
      <c r="BK785" s="8">
        <v>1.3922002416420964</v>
      </c>
      <c r="BL785" s="8">
        <v>1.3172397205645159</v>
      </c>
    </row>
    <row r="786" spans="1:64" x14ac:dyDescent="0.3">
      <c r="A786" s="7">
        <v>562112</v>
      </c>
      <c r="B786" s="7" t="s">
        <v>817</v>
      </c>
      <c r="C786" s="8">
        <f t="shared" si="216"/>
        <v>6.5794291170935479E-2</v>
      </c>
      <c r="D786" s="8">
        <f t="shared" si="217"/>
        <v>1.7274751890774199E-2</v>
      </c>
      <c r="E786" s="8">
        <f t="shared" si="218"/>
        <v>8.941528701290323E-2</v>
      </c>
      <c r="F786" s="8">
        <f t="shared" si="219"/>
        <v>0.11148586146912901</v>
      </c>
      <c r="G786" s="8">
        <f t="shared" si="220"/>
        <v>3.050487084598871E-2</v>
      </c>
      <c r="H786" s="8">
        <f t="shared" si="221"/>
        <v>0.11615443186925807</v>
      </c>
      <c r="I786" s="8">
        <f t="shared" si="222"/>
        <v>8.0728651300145143E-2</v>
      </c>
      <c r="J786" s="8">
        <f t="shared" si="223"/>
        <v>2.1549835460927418E-2</v>
      </c>
      <c r="K786" s="8">
        <f t="shared" si="224"/>
        <v>8.6906428574222594E-2</v>
      </c>
      <c r="L786" s="8">
        <f t="shared" si="225"/>
        <v>6.7425848912145162E-2</v>
      </c>
      <c r="M786" s="8">
        <f t="shared" si="226"/>
        <v>1.758714428523387E-2</v>
      </c>
      <c r="N786" s="8">
        <f t="shared" si="227"/>
        <v>0.10386200937391936</v>
      </c>
      <c r="O786" s="8">
        <f t="shared" si="228"/>
        <v>0.19365633035561289</v>
      </c>
      <c r="P786" s="8">
        <f t="shared" si="229"/>
        <v>1.4045784357669357E-6</v>
      </c>
      <c r="Q786" s="8">
        <f t="shared" si="230"/>
        <v>9.9836881456612875E-2</v>
      </c>
      <c r="R786" s="8">
        <f t="shared" si="231"/>
        <v>1</v>
      </c>
      <c r="S786" s="8">
        <f t="shared" si="232"/>
        <v>0.61298387386193554</v>
      </c>
      <c r="T786" s="8">
        <f t="shared" si="233"/>
        <v>0.54402362501258061</v>
      </c>
      <c r="W786" s="7" t="s">
        <v>2089</v>
      </c>
      <c r="X786" s="7" t="s">
        <v>817</v>
      </c>
      <c r="Y786" s="8">
        <v>0</v>
      </c>
      <c r="Z786" s="8">
        <v>0</v>
      </c>
      <c r="AA786" s="8">
        <v>0</v>
      </c>
      <c r="AB786" s="8">
        <v>0</v>
      </c>
      <c r="AC786" s="8">
        <v>0</v>
      </c>
      <c r="AD786" s="8">
        <v>0</v>
      </c>
      <c r="AE786" s="8">
        <v>0</v>
      </c>
      <c r="AF786" s="8">
        <v>0</v>
      </c>
      <c r="AG786" s="8">
        <v>0</v>
      </c>
      <c r="AH786" s="8">
        <v>0</v>
      </c>
      <c r="AI786" s="8">
        <v>0</v>
      </c>
      <c r="AJ786" s="8">
        <v>0</v>
      </c>
      <c r="AK786" s="8">
        <v>0</v>
      </c>
      <c r="AL786" s="8">
        <v>0</v>
      </c>
      <c r="AM786" s="8">
        <v>0</v>
      </c>
      <c r="AN786" s="8">
        <v>1</v>
      </c>
      <c r="AO786" s="8">
        <v>0</v>
      </c>
      <c r="AP786" s="8">
        <v>0</v>
      </c>
      <c r="AS786" s="7">
        <v>562112</v>
      </c>
      <c r="AT786" s="7" t="s">
        <v>817</v>
      </c>
      <c r="AU786" s="8">
        <v>6.5794291170935479E-2</v>
      </c>
      <c r="AV786" s="8">
        <v>1.7274751890774199E-2</v>
      </c>
      <c r="AW786" s="8">
        <v>8.941528701290323E-2</v>
      </c>
      <c r="AX786" s="8">
        <v>0.11148586146912901</v>
      </c>
      <c r="AY786" s="8">
        <v>3.050487084598871E-2</v>
      </c>
      <c r="AZ786" s="8">
        <v>0.11615443186925807</v>
      </c>
      <c r="BA786" s="8">
        <v>8.0728651300145143E-2</v>
      </c>
      <c r="BB786" s="8">
        <v>2.1549835460927418E-2</v>
      </c>
      <c r="BC786" s="8">
        <v>8.6906428574222594E-2</v>
      </c>
      <c r="BD786" s="8">
        <v>6.7425848912145162E-2</v>
      </c>
      <c r="BE786" s="8">
        <v>1.758714428523387E-2</v>
      </c>
      <c r="BF786" s="8">
        <v>0.10386200937391936</v>
      </c>
      <c r="BG786" s="8">
        <v>0.19365633035561289</v>
      </c>
      <c r="BH786" s="8">
        <v>1.4045784357669357E-6</v>
      </c>
      <c r="BI786" s="8">
        <v>9.9836881456612875E-2</v>
      </c>
      <c r="BJ786" s="8">
        <v>1.172484330074516</v>
      </c>
      <c r="BK786" s="8">
        <v>0.61298387386193554</v>
      </c>
      <c r="BL786" s="8">
        <v>0.54402362501258061</v>
      </c>
    </row>
    <row r="787" spans="1:64" x14ac:dyDescent="0.3">
      <c r="A787" s="7">
        <v>562119</v>
      </c>
      <c r="B787" s="7" t="s">
        <v>818</v>
      </c>
      <c r="C787" s="8">
        <f t="shared" si="216"/>
        <v>7.0442562855500004E-2</v>
      </c>
      <c r="D787" s="8">
        <f t="shared" si="217"/>
        <v>8.9227798054299992E-3</v>
      </c>
      <c r="E787" s="8">
        <f t="shared" si="218"/>
        <v>9.5606650932899995E-2</v>
      </c>
      <c r="F787" s="8">
        <f t="shared" si="219"/>
        <v>0.126723564067</v>
      </c>
      <c r="G787" s="8">
        <f t="shared" si="220"/>
        <v>1.46586583453E-2</v>
      </c>
      <c r="H787" s="8">
        <f t="shared" si="221"/>
        <v>7.6105006123000002E-2</v>
      </c>
      <c r="I787" s="8">
        <f t="shared" si="222"/>
        <v>8.8301583995800001E-2</v>
      </c>
      <c r="J787" s="8">
        <f t="shared" si="223"/>
        <v>9.9755883064699992E-3</v>
      </c>
      <c r="K787" s="8">
        <f t="shared" si="224"/>
        <v>5.1793635275300003E-2</v>
      </c>
      <c r="L787" s="8">
        <f t="shared" si="225"/>
        <v>7.2209863172399996E-2</v>
      </c>
      <c r="M787" s="8">
        <f t="shared" si="226"/>
        <v>8.6206440927599996E-3</v>
      </c>
      <c r="N787" s="8">
        <f t="shared" si="227"/>
        <v>0.128172372526</v>
      </c>
      <c r="O787" s="8">
        <f t="shared" si="228"/>
        <v>0.54552249051099999</v>
      </c>
      <c r="P787" s="8">
        <f t="shared" si="229"/>
        <v>4.4603838809100002E-6</v>
      </c>
      <c r="Q787" s="8">
        <f t="shared" si="230"/>
        <v>0.27895917775599999</v>
      </c>
      <c r="R787" s="8">
        <f t="shared" si="231"/>
        <v>1.17497199359</v>
      </c>
      <c r="S787" s="8">
        <f t="shared" si="232"/>
        <v>1.21748722854</v>
      </c>
      <c r="T787" s="8">
        <f t="shared" si="233"/>
        <v>1.1500708075799999</v>
      </c>
      <c r="W787" s="7" t="s">
        <v>2090</v>
      </c>
      <c r="X787" s="7" t="s">
        <v>818</v>
      </c>
      <c r="Y787" s="8">
        <v>7.0442562855500004E-2</v>
      </c>
      <c r="Z787" s="8">
        <v>8.9227798054299992E-3</v>
      </c>
      <c r="AA787" s="8">
        <v>9.5606650932899995E-2</v>
      </c>
      <c r="AB787" s="8">
        <v>0.126723564067</v>
      </c>
      <c r="AC787" s="8">
        <v>1.46586583453E-2</v>
      </c>
      <c r="AD787" s="8">
        <v>7.6105006123000002E-2</v>
      </c>
      <c r="AE787" s="8">
        <v>8.8301583995800001E-2</v>
      </c>
      <c r="AF787" s="8">
        <v>9.9755883064699992E-3</v>
      </c>
      <c r="AG787" s="8">
        <v>5.1793635275300003E-2</v>
      </c>
      <c r="AH787" s="8">
        <v>7.2209863172399996E-2</v>
      </c>
      <c r="AI787" s="8">
        <v>8.6206440927599996E-3</v>
      </c>
      <c r="AJ787" s="8">
        <v>0.128172372526</v>
      </c>
      <c r="AK787" s="8">
        <v>0.54552249051099999</v>
      </c>
      <c r="AL787" s="8">
        <v>4.4603838809100002E-6</v>
      </c>
      <c r="AM787" s="8">
        <v>0.27895917775599999</v>
      </c>
      <c r="AN787" s="8">
        <v>1.17497199359</v>
      </c>
      <c r="AO787" s="8">
        <v>1.21748722854</v>
      </c>
      <c r="AP787" s="8">
        <v>1.1500708075799999</v>
      </c>
      <c r="AS787" s="7">
        <v>562119</v>
      </c>
      <c r="AT787" s="7" t="s">
        <v>818</v>
      </c>
      <c r="AU787" s="8">
        <v>9.1453699022961299E-2</v>
      </c>
      <c r="AV787" s="8">
        <v>2.2442205640363384E-2</v>
      </c>
      <c r="AW787" s="8">
        <v>0.12913963828878872</v>
      </c>
      <c r="AX787" s="8">
        <v>0.1016351068048871</v>
      </c>
      <c r="AY787" s="8">
        <v>2.6005137641476606E-2</v>
      </c>
      <c r="AZ787" s="8">
        <v>0.10988494090262742</v>
      </c>
      <c r="BA787" s="8">
        <v>0.11281364560331772</v>
      </c>
      <c r="BB787" s="8">
        <v>2.8060955934215651E-2</v>
      </c>
      <c r="BC787" s="8">
        <v>0.12456708993324675</v>
      </c>
      <c r="BD787" s="8">
        <v>9.3682823075329061E-2</v>
      </c>
      <c r="BE787" s="8">
        <v>2.2740550524783229E-2</v>
      </c>
      <c r="BF787" s="8">
        <v>0.15110342739338714</v>
      </c>
      <c r="BG787" s="8">
        <v>0.29915749479635501</v>
      </c>
      <c r="BH787" s="8">
        <v>3.0895736108875802E-6</v>
      </c>
      <c r="BI787" s="8">
        <v>0.152977613608129</v>
      </c>
      <c r="BJ787" s="8">
        <v>1.243035542951936</v>
      </c>
      <c r="BK787" s="8">
        <v>0.78591228212290321</v>
      </c>
      <c r="BL787" s="8">
        <v>0.81382878824516103</v>
      </c>
    </row>
    <row r="788" spans="1:64" x14ac:dyDescent="0.3">
      <c r="A788" s="7">
        <v>562211</v>
      </c>
      <c r="B788" s="7" t="s">
        <v>819</v>
      </c>
      <c r="C788" s="8">
        <f t="shared" si="216"/>
        <v>5.1754776508516113E-2</v>
      </c>
      <c r="D788" s="8">
        <f t="shared" si="217"/>
        <v>1.4575842993237102E-2</v>
      </c>
      <c r="E788" s="8">
        <f t="shared" si="218"/>
        <v>7.2058315415903226E-2</v>
      </c>
      <c r="F788" s="8">
        <f t="shared" si="219"/>
        <v>6.9132591408509664E-2</v>
      </c>
      <c r="G788" s="8">
        <f t="shared" si="220"/>
        <v>2.0919332615048393E-2</v>
      </c>
      <c r="H788" s="8">
        <f t="shared" si="221"/>
        <v>8.1380296634859683E-2</v>
      </c>
      <c r="I788" s="8">
        <f t="shared" si="222"/>
        <v>6.4692956116967737E-2</v>
      </c>
      <c r="J788" s="8">
        <f t="shared" si="223"/>
        <v>1.8597414560183871E-2</v>
      </c>
      <c r="K788" s="8">
        <f t="shared" si="224"/>
        <v>7.2931512135530632E-2</v>
      </c>
      <c r="L788" s="8">
        <f t="shared" si="225"/>
        <v>5.2740746839983879E-2</v>
      </c>
      <c r="M788" s="8">
        <f t="shared" si="226"/>
        <v>1.4826454708861292E-2</v>
      </c>
      <c r="N788" s="8">
        <f t="shared" si="227"/>
        <v>8.2794706688709696E-2</v>
      </c>
      <c r="O788" s="8">
        <f t="shared" si="228"/>
        <v>0.14173185763070964</v>
      </c>
      <c r="P788" s="8">
        <f t="shared" si="229"/>
        <v>1.2266638191887096E-6</v>
      </c>
      <c r="Q788" s="8">
        <f t="shared" si="230"/>
        <v>7.1596570857032277E-2</v>
      </c>
      <c r="R788" s="8">
        <f t="shared" si="231"/>
        <v>1</v>
      </c>
      <c r="S788" s="8">
        <f t="shared" si="232"/>
        <v>0.42949673678774197</v>
      </c>
      <c r="T788" s="8">
        <f t="shared" si="233"/>
        <v>0.41428639894145164</v>
      </c>
      <c r="W788" s="7" t="s">
        <v>2091</v>
      </c>
      <c r="X788" s="7" t="s">
        <v>819</v>
      </c>
      <c r="Y788" s="8">
        <v>0</v>
      </c>
      <c r="Z788" s="8">
        <v>0</v>
      </c>
      <c r="AA788" s="8">
        <v>0</v>
      </c>
      <c r="AB788" s="8">
        <v>0</v>
      </c>
      <c r="AC788" s="8">
        <v>0</v>
      </c>
      <c r="AD788" s="8">
        <v>0</v>
      </c>
      <c r="AE788" s="8">
        <v>0</v>
      </c>
      <c r="AF788" s="8">
        <v>0</v>
      </c>
      <c r="AG788" s="8">
        <v>0</v>
      </c>
      <c r="AH788" s="8">
        <v>0</v>
      </c>
      <c r="AI788" s="8">
        <v>0</v>
      </c>
      <c r="AJ788" s="8">
        <v>0</v>
      </c>
      <c r="AK788" s="8">
        <v>0</v>
      </c>
      <c r="AL788" s="8">
        <v>0</v>
      </c>
      <c r="AM788" s="8">
        <v>0</v>
      </c>
      <c r="AN788" s="8">
        <v>1</v>
      </c>
      <c r="AO788" s="8">
        <v>0</v>
      </c>
      <c r="AP788" s="8">
        <v>0</v>
      </c>
      <c r="AS788" s="7">
        <v>562211</v>
      </c>
      <c r="AT788" s="7" t="s">
        <v>819</v>
      </c>
      <c r="AU788" s="8">
        <v>5.1754776508516113E-2</v>
      </c>
      <c r="AV788" s="8">
        <v>1.4575842993237102E-2</v>
      </c>
      <c r="AW788" s="8">
        <v>7.2058315415903226E-2</v>
      </c>
      <c r="AX788" s="8">
        <v>6.9132591408509664E-2</v>
      </c>
      <c r="AY788" s="8">
        <v>2.0919332615048393E-2</v>
      </c>
      <c r="AZ788" s="8">
        <v>8.1380296634859683E-2</v>
      </c>
      <c r="BA788" s="8">
        <v>6.4692956116967737E-2</v>
      </c>
      <c r="BB788" s="8">
        <v>1.8597414560183871E-2</v>
      </c>
      <c r="BC788" s="8">
        <v>7.2931512135530632E-2</v>
      </c>
      <c r="BD788" s="8">
        <v>5.2740746839983879E-2</v>
      </c>
      <c r="BE788" s="8">
        <v>1.4826454708861292E-2</v>
      </c>
      <c r="BF788" s="8">
        <v>8.2794706688709696E-2</v>
      </c>
      <c r="BG788" s="8">
        <v>0.14173185763070964</v>
      </c>
      <c r="BH788" s="8">
        <v>1.2266638191887096E-6</v>
      </c>
      <c r="BI788" s="8">
        <v>7.1596570857032277E-2</v>
      </c>
      <c r="BJ788" s="8">
        <v>1.1383889349177421</v>
      </c>
      <c r="BK788" s="8">
        <v>0.42949673678774197</v>
      </c>
      <c r="BL788" s="8">
        <v>0.41428639894145164</v>
      </c>
    </row>
    <row r="789" spans="1:64" x14ac:dyDescent="0.3">
      <c r="A789" s="7">
        <v>562212</v>
      </c>
      <c r="B789" s="7" t="s">
        <v>820</v>
      </c>
      <c r="C789" s="8">
        <f t="shared" si="216"/>
        <v>8.0854037476729021E-2</v>
      </c>
      <c r="D789" s="8">
        <f t="shared" si="217"/>
        <v>2.0244287009389517E-2</v>
      </c>
      <c r="E789" s="8">
        <f t="shared" si="218"/>
        <v>0.11323161455377902</v>
      </c>
      <c r="F789" s="8">
        <f t="shared" si="219"/>
        <v>0.12127808317508067</v>
      </c>
      <c r="G789" s="8">
        <f t="shared" si="220"/>
        <v>3.1336108840329037E-2</v>
      </c>
      <c r="H789" s="8">
        <f t="shared" si="221"/>
        <v>0.12769712819844514</v>
      </c>
      <c r="I789" s="8">
        <f t="shared" si="222"/>
        <v>0.10047768619128869</v>
      </c>
      <c r="J789" s="8">
        <f t="shared" si="223"/>
        <v>2.5611792765395158E-2</v>
      </c>
      <c r="K789" s="8">
        <f t="shared" si="224"/>
        <v>0.11115510633539515</v>
      </c>
      <c r="L789" s="8">
        <f t="shared" si="225"/>
        <v>8.2235906028412895E-2</v>
      </c>
      <c r="M789" s="8">
        <f t="shared" si="226"/>
        <v>2.0441783977653706E-2</v>
      </c>
      <c r="N789" s="8">
        <f t="shared" si="227"/>
        <v>0.13098311635450002</v>
      </c>
      <c r="O789" s="8">
        <f t="shared" si="228"/>
        <v>0.25695019077961284</v>
      </c>
      <c r="P789" s="8">
        <f t="shared" si="229"/>
        <v>2.265547411396452E-6</v>
      </c>
      <c r="Q789" s="8">
        <f t="shared" si="230"/>
        <v>0.12920097480638712</v>
      </c>
      <c r="R789" s="8">
        <f t="shared" si="231"/>
        <v>1</v>
      </c>
      <c r="S789" s="8">
        <f t="shared" si="232"/>
        <v>0.74805325569790315</v>
      </c>
      <c r="T789" s="8">
        <f t="shared" si="233"/>
        <v>0.70498652077564505</v>
      </c>
      <c r="W789" s="7" t="s">
        <v>2092</v>
      </c>
      <c r="X789" s="7" t="s">
        <v>820</v>
      </c>
      <c r="Y789" s="8">
        <v>0</v>
      </c>
      <c r="Z789" s="8">
        <v>0</v>
      </c>
      <c r="AA789" s="8">
        <v>0</v>
      </c>
      <c r="AB789" s="8">
        <v>0</v>
      </c>
      <c r="AC789" s="8">
        <v>0</v>
      </c>
      <c r="AD789" s="8">
        <v>0</v>
      </c>
      <c r="AE789" s="8">
        <v>0</v>
      </c>
      <c r="AF789" s="8">
        <v>0</v>
      </c>
      <c r="AG789" s="8">
        <v>0</v>
      </c>
      <c r="AH789" s="8">
        <v>0</v>
      </c>
      <c r="AI789" s="8">
        <v>0</v>
      </c>
      <c r="AJ789" s="8">
        <v>0</v>
      </c>
      <c r="AK789" s="8">
        <v>0</v>
      </c>
      <c r="AL789" s="8">
        <v>0</v>
      </c>
      <c r="AM789" s="8">
        <v>0</v>
      </c>
      <c r="AN789" s="8">
        <v>1</v>
      </c>
      <c r="AO789" s="8">
        <v>0</v>
      </c>
      <c r="AP789" s="8">
        <v>0</v>
      </c>
      <c r="AS789" s="7">
        <v>562212</v>
      </c>
      <c r="AT789" s="7" t="s">
        <v>820</v>
      </c>
      <c r="AU789" s="8">
        <v>8.0854037476729021E-2</v>
      </c>
      <c r="AV789" s="8">
        <v>2.0244287009389517E-2</v>
      </c>
      <c r="AW789" s="8">
        <v>0.11323161455377902</v>
      </c>
      <c r="AX789" s="8">
        <v>0.12127808317508067</v>
      </c>
      <c r="AY789" s="8">
        <v>3.1336108840329037E-2</v>
      </c>
      <c r="AZ789" s="8">
        <v>0.12769712819844514</v>
      </c>
      <c r="BA789" s="8">
        <v>0.10047768619128869</v>
      </c>
      <c r="BB789" s="8">
        <v>2.5611792765395158E-2</v>
      </c>
      <c r="BC789" s="8">
        <v>0.11115510633539515</v>
      </c>
      <c r="BD789" s="8">
        <v>8.2235906028412895E-2</v>
      </c>
      <c r="BE789" s="8">
        <v>2.0441783977653706E-2</v>
      </c>
      <c r="BF789" s="8">
        <v>0.13098311635450002</v>
      </c>
      <c r="BG789" s="8">
        <v>0.25695019077961284</v>
      </c>
      <c r="BH789" s="8">
        <v>2.265547411396452E-6</v>
      </c>
      <c r="BI789" s="8">
        <v>0.12920097480638712</v>
      </c>
      <c r="BJ789" s="8">
        <v>1.2143299390399998</v>
      </c>
      <c r="BK789" s="8">
        <v>0.74805325569790315</v>
      </c>
      <c r="BL789" s="8">
        <v>0.70498652077564505</v>
      </c>
    </row>
    <row r="790" spans="1:64" x14ac:dyDescent="0.3">
      <c r="A790" s="7">
        <v>562213</v>
      </c>
      <c r="B790" s="7" t="s">
        <v>821</v>
      </c>
      <c r="C790" s="8">
        <f t="shared" si="216"/>
        <v>3.9434983866677417E-2</v>
      </c>
      <c r="D790" s="8">
        <f t="shared" si="217"/>
        <v>1.1501512422648387E-2</v>
      </c>
      <c r="E790" s="8">
        <f t="shared" si="218"/>
        <v>5.6491181804467737E-2</v>
      </c>
      <c r="F790" s="8">
        <f t="shared" si="219"/>
        <v>0.10052541243559679</v>
      </c>
      <c r="G790" s="8">
        <f t="shared" si="220"/>
        <v>3.165670040274516E-2</v>
      </c>
      <c r="H790" s="8">
        <f t="shared" si="221"/>
        <v>0.12060504313075807</v>
      </c>
      <c r="I790" s="8">
        <f t="shared" si="222"/>
        <v>4.8336475384290319E-2</v>
      </c>
      <c r="J790" s="8">
        <f t="shared" si="223"/>
        <v>1.4293410620108063E-2</v>
      </c>
      <c r="K790" s="8">
        <f t="shared" si="224"/>
        <v>5.5623842634459679E-2</v>
      </c>
      <c r="L790" s="8">
        <f t="shared" si="225"/>
        <v>4.0664496153661293E-2</v>
      </c>
      <c r="M790" s="8">
        <f t="shared" si="226"/>
        <v>1.178968269613871E-2</v>
      </c>
      <c r="N790" s="8">
        <f t="shared" si="227"/>
        <v>6.5764753554387087E-2</v>
      </c>
      <c r="O790" s="8">
        <f t="shared" si="228"/>
        <v>0.10505009745329034</v>
      </c>
      <c r="P790" s="8">
        <f t="shared" si="229"/>
        <v>5.2640343285725813E-7</v>
      </c>
      <c r="Q790" s="8">
        <f t="shared" si="230"/>
        <v>5.4839619293225818E-2</v>
      </c>
      <c r="R790" s="8">
        <f t="shared" si="231"/>
        <v>1</v>
      </c>
      <c r="S790" s="8">
        <f t="shared" si="232"/>
        <v>0.44633554306612905</v>
      </c>
      <c r="T790" s="8">
        <f t="shared" si="233"/>
        <v>0.3118021157356452</v>
      </c>
      <c r="W790" s="7" t="s">
        <v>2093</v>
      </c>
      <c r="X790" s="7" t="s">
        <v>821</v>
      </c>
      <c r="Y790" s="8">
        <v>0</v>
      </c>
      <c r="Z790" s="8">
        <v>0</v>
      </c>
      <c r="AA790" s="8">
        <v>0</v>
      </c>
      <c r="AB790" s="8">
        <v>0</v>
      </c>
      <c r="AC790" s="8">
        <v>0</v>
      </c>
      <c r="AD790" s="8">
        <v>0</v>
      </c>
      <c r="AE790" s="8">
        <v>0</v>
      </c>
      <c r="AF790" s="8">
        <v>0</v>
      </c>
      <c r="AG790" s="8">
        <v>0</v>
      </c>
      <c r="AH790" s="8">
        <v>0</v>
      </c>
      <c r="AI790" s="8">
        <v>0</v>
      </c>
      <c r="AJ790" s="8">
        <v>0</v>
      </c>
      <c r="AK790" s="8">
        <v>0</v>
      </c>
      <c r="AL790" s="8">
        <v>0</v>
      </c>
      <c r="AM790" s="8">
        <v>0</v>
      </c>
      <c r="AN790" s="8">
        <v>1</v>
      </c>
      <c r="AO790" s="8">
        <v>0</v>
      </c>
      <c r="AP790" s="8">
        <v>0</v>
      </c>
      <c r="AS790" s="7">
        <v>562213</v>
      </c>
      <c r="AT790" s="7" t="s">
        <v>821</v>
      </c>
      <c r="AU790" s="8">
        <v>3.9434983866677417E-2</v>
      </c>
      <c r="AV790" s="8">
        <v>1.1501512422648387E-2</v>
      </c>
      <c r="AW790" s="8">
        <v>5.6491181804467737E-2</v>
      </c>
      <c r="AX790" s="8">
        <v>0.10052541243559679</v>
      </c>
      <c r="AY790" s="8">
        <v>3.165670040274516E-2</v>
      </c>
      <c r="AZ790" s="8">
        <v>0.12060504313075807</v>
      </c>
      <c r="BA790" s="8">
        <v>4.8336475384290319E-2</v>
      </c>
      <c r="BB790" s="8">
        <v>1.4293410620108063E-2</v>
      </c>
      <c r="BC790" s="8">
        <v>5.5623842634459679E-2</v>
      </c>
      <c r="BD790" s="8">
        <v>4.0664496153661293E-2</v>
      </c>
      <c r="BE790" s="8">
        <v>1.178968269613871E-2</v>
      </c>
      <c r="BF790" s="8">
        <v>6.5764753554387087E-2</v>
      </c>
      <c r="BG790" s="8">
        <v>0.10505009745329034</v>
      </c>
      <c r="BH790" s="8">
        <v>5.2640343285725813E-7</v>
      </c>
      <c r="BI790" s="8">
        <v>5.4839619293225818E-2</v>
      </c>
      <c r="BJ790" s="8">
        <v>1.107427678093871</v>
      </c>
      <c r="BK790" s="8">
        <v>0.44633554306612905</v>
      </c>
      <c r="BL790" s="8">
        <v>0.3118021157356452</v>
      </c>
    </row>
    <row r="791" spans="1:64" x14ac:dyDescent="0.3">
      <c r="A791" s="7">
        <v>562219</v>
      </c>
      <c r="B791" s="7" t="s">
        <v>822</v>
      </c>
      <c r="C791" s="8">
        <f t="shared" si="216"/>
        <v>7.0293704748800007E-2</v>
      </c>
      <c r="D791" s="8">
        <f t="shared" si="217"/>
        <v>8.8962136897399995E-3</v>
      </c>
      <c r="E791" s="8">
        <f t="shared" si="218"/>
        <v>0.100418492533</v>
      </c>
      <c r="F791" s="8">
        <f t="shared" si="219"/>
        <v>0.18071133199799999</v>
      </c>
      <c r="G791" s="8">
        <f t="shared" si="220"/>
        <v>2.0802908771800001E-2</v>
      </c>
      <c r="H791" s="8">
        <f t="shared" si="221"/>
        <v>0.12138686601400001</v>
      </c>
      <c r="I791" s="8">
        <f t="shared" si="222"/>
        <v>8.8335357685599997E-2</v>
      </c>
      <c r="J791" s="8">
        <f t="shared" si="223"/>
        <v>9.9687787230700008E-3</v>
      </c>
      <c r="K791" s="8">
        <f t="shared" si="224"/>
        <v>5.71342606403E-2</v>
      </c>
      <c r="L791" s="8">
        <f t="shared" si="225"/>
        <v>7.17731340893E-2</v>
      </c>
      <c r="M791" s="8">
        <f t="shared" si="226"/>
        <v>8.5672062243900005E-3</v>
      </c>
      <c r="N791" s="8">
        <f t="shared" si="227"/>
        <v>0.133137381276</v>
      </c>
      <c r="O791" s="8">
        <f t="shared" si="228"/>
        <v>0.54750951719700003</v>
      </c>
      <c r="P791" s="8">
        <f t="shared" si="229"/>
        <v>3.1373772205599999E-6</v>
      </c>
      <c r="Q791" s="8">
        <f t="shared" si="230"/>
        <v>0.27842833972499997</v>
      </c>
      <c r="R791" s="8">
        <f t="shared" si="231"/>
        <v>1.17960841097</v>
      </c>
      <c r="S791" s="8">
        <f t="shared" si="232"/>
        <v>1.3229011067800001</v>
      </c>
      <c r="T791" s="8">
        <f t="shared" si="233"/>
        <v>1.15543839705</v>
      </c>
      <c r="W791" s="7" t="s">
        <v>2094</v>
      </c>
      <c r="X791" s="7" t="s">
        <v>822</v>
      </c>
      <c r="Y791" s="8">
        <v>7.0293704748800007E-2</v>
      </c>
      <c r="Z791" s="8">
        <v>8.8962136897399995E-3</v>
      </c>
      <c r="AA791" s="8">
        <v>0.100418492533</v>
      </c>
      <c r="AB791" s="8">
        <v>0.18071133199799999</v>
      </c>
      <c r="AC791" s="8">
        <v>2.0802908771800001E-2</v>
      </c>
      <c r="AD791" s="8">
        <v>0.12138686601400001</v>
      </c>
      <c r="AE791" s="8">
        <v>8.8335357685599997E-2</v>
      </c>
      <c r="AF791" s="8">
        <v>9.9687787230700008E-3</v>
      </c>
      <c r="AG791" s="8">
        <v>5.71342606403E-2</v>
      </c>
      <c r="AH791" s="8">
        <v>7.17731340893E-2</v>
      </c>
      <c r="AI791" s="8">
        <v>8.5672062243900005E-3</v>
      </c>
      <c r="AJ791" s="8">
        <v>0.133137381276</v>
      </c>
      <c r="AK791" s="8">
        <v>0.54750951719700003</v>
      </c>
      <c r="AL791" s="8">
        <v>3.1373772205599999E-6</v>
      </c>
      <c r="AM791" s="8">
        <v>0.27842833972499997</v>
      </c>
      <c r="AN791" s="8">
        <v>1.17960841097</v>
      </c>
      <c r="AO791" s="8">
        <v>1.3229011067800001</v>
      </c>
      <c r="AP791" s="8">
        <v>1.15543839705</v>
      </c>
      <c r="AS791" s="7">
        <v>562219</v>
      </c>
      <c r="AT791" s="7" t="s">
        <v>822</v>
      </c>
      <c r="AU791" s="8">
        <v>6.9238482386012906E-2</v>
      </c>
      <c r="AV791" s="8">
        <v>1.8238440278690964E-2</v>
      </c>
      <c r="AW791" s="8">
        <v>9.6821451567129027E-2</v>
      </c>
      <c r="AX791" s="8">
        <v>0.10932299071156451</v>
      </c>
      <c r="AY791" s="8">
        <v>3.0277123166509677E-2</v>
      </c>
      <c r="AZ791" s="8">
        <v>0.12020345410675644</v>
      </c>
      <c r="BA791" s="8">
        <v>8.5822007628477415E-2</v>
      </c>
      <c r="BB791" s="8">
        <v>2.2993699195447904E-2</v>
      </c>
      <c r="BC791" s="8">
        <v>9.38874966596E-2</v>
      </c>
      <c r="BD791" s="8">
        <v>7.0721551055795154E-2</v>
      </c>
      <c r="BE791" s="8">
        <v>1.8508275534706287E-2</v>
      </c>
      <c r="BF791" s="8">
        <v>0.11304291832487096</v>
      </c>
      <c r="BG791" s="8">
        <v>0.20310836928275802</v>
      </c>
      <c r="BH791" s="8">
        <v>1.4770688267541935E-6</v>
      </c>
      <c r="BI791" s="8">
        <v>0.10328793247862902</v>
      </c>
      <c r="BJ791" s="8">
        <v>1.1842983742320969</v>
      </c>
      <c r="BK791" s="8">
        <v>0.63077130992032271</v>
      </c>
      <c r="BL791" s="8">
        <v>0.57367094541903219</v>
      </c>
    </row>
    <row r="792" spans="1:64" x14ac:dyDescent="0.3">
      <c r="A792" s="7">
        <v>562910</v>
      </c>
      <c r="B792" s="7" t="s">
        <v>823</v>
      </c>
      <c r="C792" s="8">
        <f t="shared" si="216"/>
        <v>0.13699042312949031</v>
      </c>
      <c r="D792" s="8">
        <f t="shared" si="217"/>
        <v>3.0983986229359679E-2</v>
      </c>
      <c r="E792" s="8">
        <f t="shared" si="218"/>
        <v>0.19562062105020966</v>
      </c>
      <c r="F792" s="8">
        <f t="shared" si="219"/>
        <v>0.21877360567374687</v>
      </c>
      <c r="G792" s="8">
        <f t="shared" si="220"/>
        <v>5.2714768137506141E-2</v>
      </c>
      <c r="H792" s="8">
        <f t="shared" si="221"/>
        <v>0.22875227216058872</v>
      </c>
      <c r="I792" s="8">
        <f t="shared" si="222"/>
        <v>0.16627984083440481</v>
      </c>
      <c r="J792" s="8">
        <f t="shared" si="223"/>
        <v>3.8184043066293555E-2</v>
      </c>
      <c r="K792" s="8">
        <f t="shared" si="224"/>
        <v>0.18390433199210321</v>
      </c>
      <c r="L792" s="8">
        <f t="shared" si="225"/>
        <v>0.13937351764067257</v>
      </c>
      <c r="M792" s="8">
        <f t="shared" si="226"/>
        <v>3.1187632186148537E-2</v>
      </c>
      <c r="N792" s="8">
        <f t="shared" si="227"/>
        <v>0.22864698900937094</v>
      </c>
      <c r="O792" s="8">
        <f t="shared" si="228"/>
        <v>0.47890761427509643</v>
      </c>
      <c r="P792" s="8">
        <f t="shared" si="229"/>
        <v>3.9617385650391936E-6</v>
      </c>
      <c r="Q792" s="8">
        <f t="shared" si="230"/>
        <v>0.24533254144887087</v>
      </c>
      <c r="R792" s="8">
        <f t="shared" si="231"/>
        <v>1</v>
      </c>
      <c r="S792" s="8">
        <f t="shared" si="232"/>
        <v>1.3712083879072576</v>
      </c>
      <c r="T792" s="8">
        <f t="shared" si="233"/>
        <v>1.2593359578283871</v>
      </c>
      <c r="W792" s="7" t="s">
        <v>2095</v>
      </c>
      <c r="X792" s="7" t="s">
        <v>823</v>
      </c>
      <c r="Y792" s="8">
        <v>0</v>
      </c>
      <c r="Z792" s="8">
        <v>0</v>
      </c>
      <c r="AA792" s="8">
        <v>0</v>
      </c>
      <c r="AB792" s="8">
        <v>0</v>
      </c>
      <c r="AC792" s="8">
        <v>0</v>
      </c>
      <c r="AD792" s="8">
        <v>0</v>
      </c>
      <c r="AE792" s="8">
        <v>0</v>
      </c>
      <c r="AF792" s="8">
        <v>0</v>
      </c>
      <c r="AG792" s="8">
        <v>0</v>
      </c>
      <c r="AH792" s="8">
        <v>0</v>
      </c>
      <c r="AI792" s="8">
        <v>0</v>
      </c>
      <c r="AJ792" s="8">
        <v>0</v>
      </c>
      <c r="AK792" s="8">
        <v>0</v>
      </c>
      <c r="AL792" s="8">
        <v>0</v>
      </c>
      <c r="AM792" s="8">
        <v>0</v>
      </c>
      <c r="AN792" s="8">
        <v>1</v>
      </c>
      <c r="AO792" s="8">
        <v>0</v>
      </c>
      <c r="AP792" s="8">
        <v>0</v>
      </c>
      <c r="AS792" s="7">
        <v>562910</v>
      </c>
      <c r="AT792" s="7" t="s">
        <v>823</v>
      </c>
      <c r="AU792" s="8">
        <v>0.13699042312949031</v>
      </c>
      <c r="AV792" s="8">
        <v>3.0983986229359679E-2</v>
      </c>
      <c r="AW792" s="8">
        <v>0.19562062105020966</v>
      </c>
      <c r="AX792" s="8">
        <v>0.21877360567374687</v>
      </c>
      <c r="AY792" s="8">
        <v>5.2714768137506141E-2</v>
      </c>
      <c r="AZ792" s="8">
        <v>0.22875227216058872</v>
      </c>
      <c r="BA792" s="8">
        <v>0.16627984083440481</v>
      </c>
      <c r="BB792" s="8">
        <v>3.8184043066293555E-2</v>
      </c>
      <c r="BC792" s="8">
        <v>0.18390433199210321</v>
      </c>
      <c r="BD792" s="8">
        <v>0.13937351764067257</v>
      </c>
      <c r="BE792" s="8">
        <v>3.1187632186148537E-2</v>
      </c>
      <c r="BF792" s="8">
        <v>0.22864698900937094</v>
      </c>
      <c r="BG792" s="8">
        <v>0.47890761427509643</v>
      </c>
      <c r="BH792" s="8">
        <v>3.9617385650391936E-6</v>
      </c>
      <c r="BI792" s="8">
        <v>0.24533254144887087</v>
      </c>
      <c r="BJ792" s="8">
        <v>1.3635950304093551</v>
      </c>
      <c r="BK792" s="8">
        <v>1.3712083879072576</v>
      </c>
      <c r="BL792" s="8">
        <v>1.2593359578283871</v>
      </c>
    </row>
    <row r="793" spans="1:64" x14ac:dyDescent="0.3">
      <c r="A793" s="7">
        <v>562920</v>
      </c>
      <c r="B793" s="7" t="s">
        <v>824</v>
      </c>
      <c r="C793" s="8">
        <f t="shared" si="216"/>
        <v>0.12686440141193708</v>
      </c>
      <c r="D793" s="8">
        <f t="shared" si="217"/>
        <v>2.9477912673242904E-2</v>
      </c>
      <c r="E793" s="8">
        <f t="shared" si="218"/>
        <v>0.17896800787225806</v>
      </c>
      <c r="F793" s="8">
        <f t="shared" si="219"/>
        <v>0.15746260656421293</v>
      </c>
      <c r="G793" s="8">
        <f t="shared" si="220"/>
        <v>3.8773230078701613E-2</v>
      </c>
      <c r="H793" s="8">
        <f t="shared" si="221"/>
        <v>0.1673689424248242</v>
      </c>
      <c r="I793" s="8">
        <f t="shared" si="222"/>
        <v>0.15457764608154034</v>
      </c>
      <c r="J793" s="8">
        <f t="shared" si="223"/>
        <v>3.6445487593782258E-2</v>
      </c>
      <c r="K793" s="8">
        <f t="shared" si="224"/>
        <v>0.16949082880870811</v>
      </c>
      <c r="L793" s="8">
        <f t="shared" si="225"/>
        <v>0.12973987679852259</v>
      </c>
      <c r="M793" s="8">
        <f t="shared" si="226"/>
        <v>2.9811517064764356E-2</v>
      </c>
      <c r="N793" s="8">
        <f t="shared" si="227"/>
        <v>0.20991763041085487</v>
      </c>
      <c r="O793" s="8">
        <f t="shared" si="228"/>
        <v>0.43239380549908063</v>
      </c>
      <c r="P793" s="8">
        <f t="shared" si="229"/>
        <v>4.2512973034325809E-6</v>
      </c>
      <c r="Q793" s="8">
        <f t="shared" si="230"/>
        <v>0.2220286303785966</v>
      </c>
      <c r="R793" s="8">
        <f t="shared" si="231"/>
        <v>1</v>
      </c>
      <c r="S793" s="8">
        <f t="shared" si="232"/>
        <v>1.1539273597135487</v>
      </c>
      <c r="T793" s="8">
        <f t="shared" si="233"/>
        <v>1.1508365431296776</v>
      </c>
      <c r="W793" s="7" t="s">
        <v>2096</v>
      </c>
      <c r="X793" s="7" t="s">
        <v>824</v>
      </c>
      <c r="Y793" s="8">
        <v>0</v>
      </c>
      <c r="Z793" s="8">
        <v>0</v>
      </c>
      <c r="AA793" s="8">
        <v>0</v>
      </c>
      <c r="AB793" s="8">
        <v>0</v>
      </c>
      <c r="AC793" s="8">
        <v>0</v>
      </c>
      <c r="AD793" s="8">
        <v>0</v>
      </c>
      <c r="AE793" s="8">
        <v>0</v>
      </c>
      <c r="AF793" s="8">
        <v>0</v>
      </c>
      <c r="AG793" s="8">
        <v>0</v>
      </c>
      <c r="AH793" s="8">
        <v>0</v>
      </c>
      <c r="AI793" s="8">
        <v>0</v>
      </c>
      <c r="AJ793" s="8">
        <v>0</v>
      </c>
      <c r="AK793" s="8">
        <v>0</v>
      </c>
      <c r="AL793" s="8">
        <v>0</v>
      </c>
      <c r="AM793" s="8">
        <v>0</v>
      </c>
      <c r="AN793" s="8">
        <v>1</v>
      </c>
      <c r="AO793" s="8">
        <v>0</v>
      </c>
      <c r="AP793" s="8">
        <v>0</v>
      </c>
      <c r="AS793" s="7">
        <v>562920</v>
      </c>
      <c r="AT793" s="7" t="s">
        <v>824</v>
      </c>
      <c r="AU793" s="8">
        <v>0.12686440141193708</v>
      </c>
      <c r="AV793" s="8">
        <v>2.9477912673242904E-2</v>
      </c>
      <c r="AW793" s="8">
        <v>0.17896800787225806</v>
      </c>
      <c r="AX793" s="8">
        <v>0.15746260656421293</v>
      </c>
      <c r="AY793" s="8">
        <v>3.8773230078701613E-2</v>
      </c>
      <c r="AZ793" s="8">
        <v>0.1673689424248242</v>
      </c>
      <c r="BA793" s="8">
        <v>0.15457764608154034</v>
      </c>
      <c r="BB793" s="8">
        <v>3.6445487593782258E-2</v>
      </c>
      <c r="BC793" s="8">
        <v>0.16949082880870811</v>
      </c>
      <c r="BD793" s="8">
        <v>0.12973987679852259</v>
      </c>
      <c r="BE793" s="8">
        <v>2.9811517064764356E-2</v>
      </c>
      <c r="BF793" s="8">
        <v>0.20991763041085487</v>
      </c>
      <c r="BG793" s="8">
        <v>0.43239380549908063</v>
      </c>
      <c r="BH793" s="8">
        <v>4.2512973034325809E-6</v>
      </c>
      <c r="BI793" s="8">
        <v>0.2220286303785966</v>
      </c>
      <c r="BJ793" s="8">
        <v>1.3353103219572584</v>
      </c>
      <c r="BK793" s="8">
        <v>1.1539273597135487</v>
      </c>
      <c r="BL793" s="8">
        <v>1.1508365431296776</v>
      </c>
    </row>
    <row r="794" spans="1:64" x14ac:dyDescent="0.3">
      <c r="A794" s="7">
        <v>562991</v>
      </c>
      <c r="B794" s="7" t="s">
        <v>825</v>
      </c>
      <c r="C794" s="8">
        <f t="shared" si="216"/>
        <v>0.14200958753188064</v>
      </c>
      <c r="D794" s="8">
        <f t="shared" si="217"/>
        <v>3.1744344538262255E-2</v>
      </c>
      <c r="E794" s="8">
        <f t="shared" si="218"/>
        <v>0.20281065567074996</v>
      </c>
      <c r="F794" s="8">
        <f t="shared" si="219"/>
        <v>0.17217615449696291</v>
      </c>
      <c r="G794" s="8">
        <f t="shared" si="220"/>
        <v>3.982893726972097E-2</v>
      </c>
      <c r="H794" s="8">
        <f t="shared" si="221"/>
        <v>0.1807426340232145</v>
      </c>
      <c r="I794" s="8">
        <f t="shared" si="222"/>
        <v>0.1734582690015822</v>
      </c>
      <c r="J794" s="8">
        <f t="shared" si="223"/>
        <v>3.9393691465243554E-2</v>
      </c>
      <c r="K794" s="8">
        <f t="shared" si="224"/>
        <v>0.1918057949868161</v>
      </c>
      <c r="L794" s="8">
        <f t="shared" si="225"/>
        <v>0.14494080517657418</v>
      </c>
      <c r="M794" s="8">
        <f t="shared" si="226"/>
        <v>3.2029131779411454E-2</v>
      </c>
      <c r="N794" s="8">
        <f t="shared" si="227"/>
        <v>0.2376875823536613</v>
      </c>
      <c r="O794" s="8">
        <f t="shared" si="228"/>
        <v>0.50406729316959631</v>
      </c>
      <c r="P794" s="8">
        <f t="shared" si="229"/>
        <v>5.0028229707919359E-6</v>
      </c>
      <c r="Q794" s="8">
        <f t="shared" si="230"/>
        <v>0.2566304930051615</v>
      </c>
      <c r="R794" s="8">
        <f t="shared" si="231"/>
        <v>1</v>
      </c>
      <c r="S794" s="8">
        <f t="shared" si="232"/>
        <v>1.3121025644995163</v>
      </c>
      <c r="T794" s="8">
        <f t="shared" si="233"/>
        <v>1.3240125941629033</v>
      </c>
      <c r="W794" s="7" t="s">
        <v>2097</v>
      </c>
      <c r="X794" s="7" t="s">
        <v>825</v>
      </c>
      <c r="Y794" s="8">
        <v>0</v>
      </c>
      <c r="Z794" s="8">
        <v>0</v>
      </c>
      <c r="AA794" s="8">
        <v>0</v>
      </c>
      <c r="AB794" s="8">
        <v>0</v>
      </c>
      <c r="AC794" s="8">
        <v>0</v>
      </c>
      <c r="AD794" s="8">
        <v>0</v>
      </c>
      <c r="AE794" s="8">
        <v>0</v>
      </c>
      <c r="AF794" s="8">
        <v>0</v>
      </c>
      <c r="AG794" s="8">
        <v>0</v>
      </c>
      <c r="AH794" s="8">
        <v>0</v>
      </c>
      <c r="AI794" s="8">
        <v>0</v>
      </c>
      <c r="AJ794" s="8">
        <v>0</v>
      </c>
      <c r="AK794" s="8">
        <v>0</v>
      </c>
      <c r="AL794" s="8">
        <v>0</v>
      </c>
      <c r="AM794" s="8">
        <v>0</v>
      </c>
      <c r="AN794" s="8">
        <v>1</v>
      </c>
      <c r="AO794" s="8">
        <v>0</v>
      </c>
      <c r="AP794" s="8">
        <v>0</v>
      </c>
      <c r="AS794" s="7">
        <v>562991</v>
      </c>
      <c r="AT794" s="7" t="s">
        <v>825</v>
      </c>
      <c r="AU794" s="8">
        <v>0.14200958753188064</v>
      </c>
      <c r="AV794" s="8">
        <v>3.1744344538262255E-2</v>
      </c>
      <c r="AW794" s="8">
        <v>0.20281065567074996</v>
      </c>
      <c r="AX794" s="8">
        <v>0.17217615449696291</v>
      </c>
      <c r="AY794" s="8">
        <v>3.982893726972097E-2</v>
      </c>
      <c r="AZ794" s="8">
        <v>0.1807426340232145</v>
      </c>
      <c r="BA794" s="8">
        <v>0.1734582690015822</v>
      </c>
      <c r="BB794" s="8">
        <v>3.9393691465243554E-2</v>
      </c>
      <c r="BC794" s="8">
        <v>0.1918057949868161</v>
      </c>
      <c r="BD794" s="8">
        <v>0.14494080517657418</v>
      </c>
      <c r="BE794" s="8">
        <v>3.2029131779411454E-2</v>
      </c>
      <c r="BF794" s="8">
        <v>0.2376875823536613</v>
      </c>
      <c r="BG794" s="8">
        <v>0.50406729316959631</v>
      </c>
      <c r="BH794" s="8">
        <v>5.0028229707919359E-6</v>
      </c>
      <c r="BI794" s="8">
        <v>0.2566304930051615</v>
      </c>
      <c r="BJ794" s="8">
        <v>1.3765645877416133</v>
      </c>
      <c r="BK794" s="8">
        <v>1.3121025644995163</v>
      </c>
      <c r="BL794" s="8">
        <v>1.3240125941629033</v>
      </c>
    </row>
    <row r="795" spans="1:64" x14ac:dyDescent="0.3">
      <c r="A795" s="7">
        <v>562998</v>
      </c>
      <c r="B795" s="7" t="s">
        <v>826</v>
      </c>
      <c r="C795" s="8">
        <f t="shared" si="216"/>
        <v>0.10119547336760967</v>
      </c>
      <c r="D795" s="8">
        <f t="shared" si="217"/>
        <v>2.5018241953359679E-2</v>
      </c>
      <c r="E795" s="8">
        <f t="shared" si="218"/>
        <v>0.14609991417041937</v>
      </c>
      <c r="F795" s="8">
        <f t="shared" si="219"/>
        <v>0.14162110260528224</v>
      </c>
      <c r="G795" s="8">
        <f t="shared" si="220"/>
        <v>3.7779784450457585E-2</v>
      </c>
      <c r="H795" s="8">
        <f t="shared" si="221"/>
        <v>0.15739213542792743</v>
      </c>
      <c r="I795" s="8">
        <f t="shared" si="222"/>
        <v>0.12535004844486131</v>
      </c>
      <c r="J795" s="8">
        <f t="shared" si="223"/>
        <v>3.1482283746253226E-2</v>
      </c>
      <c r="K795" s="8">
        <f t="shared" si="224"/>
        <v>0.14205494180829034</v>
      </c>
      <c r="L795" s="8">
        <f t="shared" si="225"/>
        <v>0.10338508276577582</v>
      </c>
      <c r="M795" s="8">
        <f t="shared" si="226"/>
        <v>2.5335538409108061E-2</v>
      </c>
      <c r="N795" s="8">
        <f t="shared" si="227"/>
        <v>0.17056989058224195</v>
      </c>
      <c r="O795" s="8">
        <f t="shared" si="228"/>
        <v>0.31804058731296758</v>
      </c>
      <c r="P795" s="8">
        <f t="shared" si="229"/>
        <v>2.8219553584441937E-6</v>
      </c>
      <c r="Q795" s="8">
        <f t="shared" si="230"/>
        <v>0.16157084001038707</v>
      </c>
      <c r="R795" s="8">
        <f t="shared" si="231"/>
        <v>1</v>
      </c>
      <c r="S795" s="8">
        <f t="shared" si="232"/>
        <v>0.91743818377403197</v>
      </c>
      <c r="T795" s="8">
        <f t="shared" si="233"/>
        <v>0.87953243528967728</v>
      </c>
      <c r="W795" s="7" t="s">
        <v>2098</v>
      </c>
      <c r="X795" s="7" t="s">
        <v>826</v>
      </c>
      <c r="Y795" s="8">
        <v>0</v>
      </c>
      <c r="Z795" s="8">
        <v>0</v>
      </c>
      <c r="AA795" s="8">
        <v>0</v>
      </c>
      <c r="AB795" s="8">
        <v>0</v>
      </c>
      <c r="AC795" s="8">
        <v>0</v>
      </c>
      <c r="AD795" s="8">
        <v>0</v>
      </c>
      <c r="AE795" s="8">
        <v>0</v>
      </c>
      <c r="AF795" s="8">
        <v>0</v>
      </c>
      <c r="AG795" s="8">
        <v>0</v>
      </c>
      <c r="AH795" s="8">
        <v>0</v>
      </c>
      <c r="AI795" s="8">
        <v>0</v>
      </c>
      <c r="AJ795" s="8">
        <v>0</v>
      </c>
      <c r="AK795" s="8">
        <v>0</v>
      </c>
      <c r="AL795" s="8">
        <v>0</v>
      </c>
      <c r="AM795" s="8">
        <v>0</v>
      </c>
      <c r="AN795" s="8">
        <v>1</v>
      </c>
      <c r="AO795" s="8">
        <v>0</v>
      </c>
      <c r="AP795" s="8">
        <v>0</v>
      </c>
      <c r="AS795" s="7">
        <v>562998</v>
      </c>
      <c r="AT795" s="7" t="s">
        <v>826</v>
      </c>
      <c r="AU795" s="8">
        <v>0.10119547336760967</v>
      </c>
      <c r="AV795" s="8">
        <v>2.5018241953359679E-2</v>
      </c>
      <c r="AW795" s="8">
        <v>0.14609991417041937</v>
      </c>
      <c r="AX795" s="8">
        <v>0.14162110260528224</v>
      </c>
      <c r="AY795" s="8">
        <v>3.7779784450457585E-2</v>
      </c>
      <c r="AZ795" s="8">
        <v>0.15739213542792743</v>
      </c>
      <c r="BA795" s="8">
        <v>0.12535004844486131</v>
      </c>
      <c r="BB795" s="8">
        <v>3.1482283746253226E-2</v>
      </c>
      <c r="BC795" s="8">
        <v>0.14205494180829034</v>
      </c>
      <c r="BD795" s="8">
        <v>0.10338508276577582</v>
      </c>
      <c r="BE795" s="8">
        <v>2.5335538409108061E-2</v>
      </c>
      <c r="BF795" s="8">
        <v>0.17056989058224195</v>
      </c>
      <c r="BG795" s="8">
        <v>0.31804058731296758</v>
      </c>
      <c r="BH795" s="8">
        <v>2.8219553584441937E-6</v>
      </c>
      <c r="BI795" s="8">
        <v>0.16157084001038707</v>
      </c>
      <c r="BJ795" s="8">
        <v>1.2723136294914514</v>
      </c>
      <c r="BK795" s="8">
        <v>0.91743818377403197</v>
      </c>
      <c r="BL795" s="8">
        <v>0.87953243528967728</v>
      </c>
    </row>
    <row r="796" spans="1:64" x14ac:dyDescent="0.3">
      <c r="A796" s="7">
        <v>611110</v>
      </c>
      <c r="B796" s="7" t="s">
        <v>827</v>
      </c>
      <c r="C796" s="8">
        <f t="shared" si="216"/>
        <v>2.0239558523700001E-2</v>
      </c>
      <c r="D796" s="8">
        <f t="shared" si="217"/>
        <v>3.3427930301300002E-3</v>
      </c>
      <c r="E796" s="8">
        <f t="shared" si="218"/>
        <v>6.5315443153000002E-2</v>
      </c>
      <c r="F796" s="8">
        <f t="shared" si="219"/>
        <v>6.51299799595E-3</v>
      </c>
      <c r="G796" s="8">
        <f t="shared" si="220"/>
        <v>9.8081345732799999E-4</v>
      </c>
      <c r="H796" s="8">
        <f t="shared" si="221"/>
        <v>2.2998842960700001E-2</v>
      </c>
      <c r="I796" s="8">
        <f t="shared" si="222"/>
        <v>6.8490977320700003E-3</v>
      </c>
      <c r="J796" s="8">
        <f t="shared" si="223"/>
        <v>1.10760355408E-3</v>
      </c>
      <c r="K796" s="8">
        <f t="shared" si="224"/>
        <v>2.4109204490100001E-2</v>
      </c>
      <c r="L796" s="8">
        <f t="shared" si="225"/>
        <v>1.0601569517499999E-2</v>
      </c>
      <c r="M796" s="8">
        <f t="shared" si="226"/>
        <v>1.90742489053E-3</v>
      </c>
      <c r="N796" s="8">
        <f t="shared" si="227"/>
        <v>4.3024254279499997E-2</v>
      </c>
      <c r="O796" s="8">
        <f t="shared" si="228"/>
        <v>0.90366560474400004</v>
      </c>
      <c r="P796" s="8">
        <f t="shared" si="229"/>
        <v>2.4820226592499998E-5</v>
      </c>
      <c r="Q796" s="8">
        <f t="shared" si="230"/>
        <v>0.88005850919899997</v>
      </c>
      <c r="R796" s="8">
        <f t="shared" si="231"/>
        <v>1.08889779471</v>
      </c>
      <c r="S796" s="8">
        <f t="shared" si="232"/>
        <v>1.0304926544099999</v>
      </c>
      <c r="T796" s="8">
        <f t="shared" si="233"/>
        <v>1.0320659057799999</v>
      </c>
      <c r="W796" s="7" t="s">
        <v>2099</v>
      </c>
      <c r="X796" s="7" t="s">
        <v>827</v>
      </c>
      <c r="Y796" s="8">
        <v>2.0239558523700001E-2</v>
      </c>
      <c r="Z796" s="8">
        <v>3.3427930301300002E-3</v>
      </c>
      <c r="AA796" s="8">
        <v>6.5315443153000002E-2</v>
      </c>
      <c r="AB796" s="8">
        <v>6.51299799595E-3</v>
      </c>
      <c r="AC796" s="8">
        <v>9.8081345732799999E-4</v>
      </c>
      <c r="AD796" s="8">
        <v>2.2998842960700001E-2</v>
      </c>
      <c r="AE796" s="8">
        <v>6.8490977320700003E-3</v>
      </c>
      <c r="AF796" s="8">
        <v>1.10760355408E-3</v>
      </c>
      <c r="AG796" s="8">
        <v>2.4109204490100001E-2</v>
      </c>
      <c r="AH796" s="8">
        <v>1.0601569517499999E-2</v>
      </c>
      <c r="AI796" s="8">
        <v>1.90742489053E-3</v>
      </c>
      <c r="AJ796" s="8">
        <v>4.3024254279499997E-2</v>
      </c>
      <c r="AK796" s="8">
        <v>0.90366560474400004</v>
      </c>
      <c r="AL796" s="8">
        <v>2.4820226592499998E-5</v>
      </c>
      <c r="AM796" s="8">
        <v>0.88005850919899997</v>
      </c>
      <c r="AN796" s="8">
        <v>1.08889779471</v>
      </c>
      <c r="AO796" s="8">
        <v>1.0304926544099999</v>
      </c>
      <c r="AP796" s="8">
        <v>1.0320659057799999</v>
      </c>
      <c r="AS796" s="7">
        <v>611110</v>
      </c>
      <c r="AT796" s="7" t="s">
        <v>827</v>
      </c>
      <c r="AU796" s="8">
        <v>3.1759095397767736E-2</v>
      </c>
      <c r="AV796" s="8">
        <v>8.3222879505395128E-3</v>
      </c>
      <c r="AW796" s="8">
        <v>0.22787331715945647</v>
      </c>
      <c r="AX796" s="8">
        <v>1.1418523499479033E-2</v>
      </c>
      <c r="AY796" s="8">
        <v>2.8764775598844198E-3</v>
      </c>
      <c r="AZ796" s="8">
        <v>7.700054499258549E-2</v>
      </c>
      <c r="BA796" s="8">
        <v>1.0841647919221289E-2</v>
      </c>
      <c r="BB796" s="8">
        <v>3.1991111836345816E-3</v>
      </c>
      <c r="BC796" s="8">
        <v>9.3136751452422575E-2</v>
      </c>
      <c r="BD796" s="8">
        <v>1.7980584207667741E-2</v>
      </c>
      <c r="BE796" s="8">
        <v>5.0837518275954853E-3</v>
      </c>
      <c r="BF796" s="8">
        <v>0.14811040225555322</v>
      </c>
      <c r="BG796" s="8">
        <v>0.90366560474399948</v>
      </c>
      <c r="BH796" s="8">
        <v>2.3324951104975975E-5</v>
      </c>
      <c r="BI796" s="8">
        <v>0.88005850919900097</v>
      </c>
      <c r="BJ796" s="8">
        <v>1.2679547005080638</v>
      </c>
      <c r="BK796" s="8">
        <v>1.0912955460519356</v>
      </c>
      <c r="BL796" s="8">
        <v>1.1071775105553228</v>
      </c>
    </row>
    <row r="797" spans="1:64" x14ac:dyDescent="0.3">
      <c r="A797" s="7">
        <v>611210</v>
      </c>
      <c r="B797" s="7" t="s">
        <v>828</v>
      </c>
      <c r="C797" s="8">
        <f t="shared" si="216"/>
        <v>9.5606112563870985E-2</v>
      </c>
      <c r="D797" s="8">
        <f t="shared" si="217"/>
        <v>3.2551819565733872E-2</v>
      </c>
      <c r="E797" s="8">
        <f t="shared" si="218"/>
        <v>0.14387142898138708</v>
      </c>
      <c r="F797" s="8">
        <f t="shared" si="219"/>
        <v>4.0867067247803222E-2</v>
      </c>
      <c r="G797" s="8">
        <f t="shared" si="220"/>
        <v>1.4003837428522419E-2</v>
      </c>
      <c r="H797" s="8">
        <f t="shared" si="221"/>
        <v>5.2840004116272592E-2</v>
      </c>
      <c r="I797" s="8">
        <f t="shared" si="222"/>
        <v>5.6718431100974208E-2</v>
      </c>
      <c r="J797" s="8">
        <f t="shared" si="223"/>
        <v>2.1156333771067737E-2</v>
      </c>
      <c r="K797" s="8">
        <f t="shared" si="224"/>
        <v>8.8670140367412914E-2</v>
      </c>
      <c r="L797" s="8">
        <f t="shared" si="225"/>
        <v>6.8743504502664518E-2</v>
      </c>
      <c r="M797" s="8">
        <f t="shared" si="226"/>
        <v>2.7557744603816138E-2</v>
      </c>
      <c r="N797" s="8">
        <f t="shared" si="227"/>
        <v>0.1332291767342097</v>
      </c>
      <c r="O797" s="8">
        <f t="shared" si="228"/>
        <v>0.3465154299249677</v>
      </c>
      <c r="P797" s="8">
        <f t="shared" si="229"/>
        <v>8.5461102932670993E-6</v>
      </c>
      <c r="Q797" s="8">
        <f t="shared" si="230"/>
        <v>0.27692814144280636</v>
      </c>
      <c r="R797" s="8">
        <f t="shared" si="231"/>
        <v>1</v>
      </c>
      <c r="S797" s="8">
        <f t="shared" si="232"/>
        <v>0.63996897330870961</v>
      </c>
      <c r="T797" s="8">
        <f t="shared" si="233"/>
        <v>0.69880296975548406</v>
      </c>
      <c r="W797" s="7" t="s">
        <v>2100</v>
      </c>
      <c r="X797" s="7" t="s">
        <v>828</v>
      </c>
      <c r="Y797" s="8">
        <v>0</v>
      </c>
      <c r="Z797" s="8">
        <v>0</v>
      </c>
      <c r="AA797" s="8">
        <v>0</v>
      </c>
      <c r="AB797" s="8">
        <v>0</v>
      </c>
      <c r="AC797" s="8">
        <v>0</v>
      </c>
      <c r="AD797" s="8">
        <v>0</v>
      </c>
      <c r="AE797" s="8">
        <v>0</v>
      </c>
      <c r="AF797" s="8">
        <v>0</v>
      </c>
      <c r="AG797" s="8">
        <v>0</v>
      </c>
      <c r="AH797" s="8">
        <v>0</v>
      </c>
      <c r="AI797" s="8">
        <v>0</v>
      </c>
      <c r="AJ797" s="8">
        <v>0</v>
      </c>
      <c r="AK797" s="8">
        <v>0</v>
      </c>
      <c r="AL797" s="8">
        <v>0</v>
      </c>
      <c r="AM797" s="8">
        <v>0</v>
      </c>
      <c r="AN797" s="8">
        <v>1</v>
      </c>
      <c r="AO797" s="8">
        <v>0</v>
      </c>
      <c r="AP797" s="8">
        <v>0</v>
      </c>
      <c r="AS797" s="7">
        <v>611210</v>
      </c>
      <c r="AT797" s="7" t="s">
        <v>828</v>
      </c>
      <c r="AU797" s="8">
        <v>9.5606112563870985E-2</v>
      </c>
      <c r="AV797" s="8">
        <v>3.2551819565733872E-2</v>
      </c>
      <c r="AW797" s="8">
        <v>0.14387142898138708</v>
      </c>
      <c r="AX797" s="8">
        <v>4.0867067247803222E-2</v>
      </c>
      <c r="AY797" s="8">
        <v>1.4003837428522419E-2</v>
      </c>
      <c r="AZ797" s="8">
        <v>5.2840004116272592E-2</v>
      </c>
      <c r="BA797" s="8">
        <v>5.6718431100974208E-2</v>
      </c>
      <c r="BB797" s="8">
        <v>2.1156333771067737E-2</v>
      </c>
      <c r="BC797" s="8">
        <v>8.8670140367412914E-2</v>
      </c>
      <c r="BD797" s="8">
        <v>6.8743504502664518E-2</v>
      </c>
      <c r="BE797" s="8">
        <v>2.7557744603816138E-2</v>
      </c>
      <c r="BF797" s="8">
        <v>0.1332291767342097</v>
      </c>
      <c r="BG797" s="8">
        <v>0.3465154299249677</v>
      </c>
      <c r="BH797" s="8">
        <v>8.5461102932670993E-6</v>
      </c>
      <c r="BI797" s="8">
        <v>0.27692814144280636</v>
      </c>
      <c r="BJ797" s="8">
        <v>1.2720293611114515</v>
      </c>
      <c r="BK797" s="8">
        <v>0.63996897330870961</v>
      </c>
      <c r="BL797" s="8">
        <v>0.69880296975548406</v>
      </c>
    </row>
    <row r="798" spans="1:64" x14ac:dyDescent="0.3">
      <c r="A798" s="7">
        <v>611310</v>
      </c>
      <c r="B798" s="7" t="s">
        <v>829</v>
      </c>
      <c r="C798" s="8">
        <f t="shared" si="216"/>
        <v>0.10506831087600001</v>
      </c>
      <c r="D798" s="8">
        <f t="shared" si="217"/>
        <v>1.7137773981200002E-2</v>
      </c>
      <c r="E798" s="8">
        <f t="shared" si="218"/>
        <v>8.3342009444100001E-2</v>
      </c>
      <c r="F798" s="8">
        <f t="shared" si="219"/>
        <v>7.5612323491600006E-2</v>
      </c>
      <c r="G798" s="8">
        <f t="shared" si="220"/>
        <v>1.38091949574E-2</v>
      </c>
      <c r="H798" s="8">
        <f t="shared" si="221"/>
        <v>4.8715826292199997E-2</v>
      </c>
      <c r="I798" s="8">
        <f t="shared" si="222"/>
        <v>5.8374338772699999E-2</v>
      </c>
      <c r="J798" s="8">
        <f t="shared" si="223"/>
        <v>1.00831457468E-2</v>
      </c>
      <c r="K798" s="8">
        <f t="shared" si="224"/>
        <v>3.6665406683099998E-2</v>
      </c>
      <c r="L798" s="8">
        <f t="shared" si="225"/>
        <v>6.9403409836000005E-2</v>
      </c>
      <c r="M798" s="8">
        <f t="shared" si="226"/>
        <v>1.36358649621E-2</v>
      </c>
      <c r="N798" s="8">
        <f t="shared" si="227"/>
        <v>8.1915636097000005E-2</v>
      </c>
      <c r="O798" s="8">
        <f t="shared" si="228"/>
        <v>0.67845321954000004</v>
      </c>
      <c r="P798" s="8">
        <f t="shared" si="229"/>
        <v>9.7738862927100003E-6</v>
      </c>
      <c r="Q798" s="8">
        <f t="shared" si="230"/>
        <v>0.52300793923</v>
      </c>
      <c r="R798" s="8">
        <f t="shared" si="231"/>
        <v>1.2055480943000001</v>
      </c>
      <c r="S798" s="8">
        <f t="shared" si="232"/>
        <v>1.1381373447400001</v>
      </c>
      <c r="T798" s="8">
        <f t="shared" si="233"/>
        <v>1.1051228912</v>
      </c>
      <c r="W798" s="7" t="s">
        <v>2101</v>
      </c>
      <c r="X798" s="7" t="s">
        <v>829</v>
      </c>
      <c r="Y798" s="8">
        <v>0.10506831087600001</v>
      </c>
      <c r="Z798" s="8">
        <v>1.7137773981200002E-2</v>
      </c>
      <c r="AA798" s="8">
        <v>8.3342009444100001E-2</v>
      </c>
      <c r="AB798" s="8">
        <v>7.5612323491600006E-2</v>
      </c>
      <c r="AC798" s="8">
        <v>1.38091949574E-2</v>
      </c>
      <c r="AD798" s="8">
        <v>4.8715826292199997E-2</v>
      </c>
      <c r="AE798" s="8">
        <v>5.8374338772699999E-2</v>
      </c>
      <c r="AF798" s="8">
        <v>1.00831457468E-2</v>
      </c>
      <c r="AG798" s="8">
        <v>3.6665406683099998E-2</v>
      </c>
      <c r="AH798" s="8">
        <v>6.9403409836000005E-2</v>
      </c>
      <c r="AI798" s="8">
        <v>1.36358649621E-2</v>
      </c>
      <c r="AJ798" s="8">
        <v>8.1915636097000005E-2</v>
      </c>
      <c r="AK798" s="8">
        <v>0.67845321954000004</v>
      </c>
      <c r="AL798" s="8">
        <v>9.7738862927100003E-6</v>
      </c>
      <c r="AM798" s="8">
        <v>0.52300793923</v>
      </c>
      <c r="AN798" s="8">
        <v>1.2055480943000001</v>
      </c>
      <c r="AO798" s="8">
        <v>1.1381373447400001</v>
      </c>
      <c r="AP798" s="8">
        <v>1.1051228912</v>
      </c>
      <c r="AS798" s="7">
        <v>611310</v>
      </c>
      <c r="AT798" s="7" t="s">
        <v>829</v>
      </c>
      <c r="AU798" s="8">
        <v>0.1542809128193823</v>
      </c>
      <c r="AV798" s="8">
        <v>4.5231601456411294E-2</v>
      </c>
      <c r="AW798" s="8">
        <v>0.224464696293</v>
      </c>
      <c r="AX798" s="8">
        <v>0.10178108324362097</v>
      </c>
      <c r="AY798" s="8">
        <v>3.1063376720042429E-2</v>
      </c>
      <c r="AZ798" s="8">
        <v>0.1242523635451355</v>
      </c>
      <c r="BA798" s="8">
        <v>8.99237024205468E-2</v>
      </c>
      <c r="BB798" s="8">
        <v>2.8808362739180651E-2</v>
      </c>
      <c r="BC798" s="8">
        <v>0.13507165542297422</v>
      </c>
      <c r="BD798" s="8">
        <v>0.10546537148328064</v>
      </c>
      <c r="BE798" s="8">
        <v>3.6637753104491938E-2</v>
      </c>
      <c r="BF798" s="8">
        <v>0.20036459735576295</v>
      </c>
      <c r="BG798" s="8">
        <v>0.6784532195400006</v>
      </c>
      <c r="BH798" s="8">
        <v>1.1723988002345646E-5</v>
      </c>
      <c r="BI798" s="8">
        <v>0.52300793922999933</v>
      </c>
      <c r="BJ798" s="8">
        <v>1.4239772105695165</v>
      </c>
      <c r="BK798" s="8">
        <v>1.2570968235090327</v>
      </c>
      <c r="BL798" s="8">
        <v>1.2538037205816126</v>
      </c>
    </row>
    <row r="799" spans="1:64" x14ac:dyDescent="0.3">
      <c r="A799" s="7">
        <v>611410</v>
      </c>
      <c r="B799" s="7" t="s">
        <v>830</v>
      </c>
      <c r="C799" s="8">
        <f t="shared" si="216"/>
        <v>6.3103102265338717E-2</v>
      </c>
      <c r="D799" s="8">
        <f t="shared" si="217"/>
        <v>2.22487552544758E-2</v>
      </c>
      <c r="E799" s="8">
        <f t="shared" si="218"/>
        <v>8.6130823693322575E-2</v>
      </c>
      <c r="F799" s="8">
        <f t="shared" si="219"/>
        <v>3.177871051063226E-2</v>
      </c>
      <c r="G799" s="8">
        <f t="shared" si="220"/>
        <v>1.0008432634915319E-2</v>
      </c>
      <c r="H799" s="8">
        <f t="shared" si="221"/>
        <v>3.9946579924332253E-2</v>
      </c>
      <c r="I799" s="8">
        <f t="shared" si="222"/>
        <v>3.6885986382769347E-2</v>
      </c>
      <c r="J799" s="8">
        <f t="shared" si="223"/>
        <v>1.3087260614825806E-2</v>
      </c>
      <c r="K799" s="8">
        <f t="shared" si="224"/>
        <v>5.2236699658803218E-2</v>
      </c>
      <c r="L799" s="8">
        <f t="shared" si="225"/>
        <v>8.1318341513290329E-2</v>
      </c>
      <c r="M799" s="8">
        <f t="shared" si="226"/>
        <v>2.879425261534193E-2</v>
      </c>
      <c r="N799" s="8">
        <f t="shared" si="227"/>
        <v>0.12094206268153226</v>
      </c>
      <c r="O799" s="8">
        <f t="shared" si="228"/>
        <v>0.14164440866574193</v>
      </c>
      <c r="P799" s="8">
        <f t="shared" si="229"/>
        <v>4.9635920661782259E-6</v>
      </c>
      <c r="Q799" s="8">
        <f t="shared" si="230"/>
        <v>0.19524501659419358</v>
      </c>
      <c r="R799" s="8">
        <f t="shared" si="231"/>
        <v>1</v>
      </c>
      <c r="S799" s="8">
        <f t="shared" si="232"/>
        <v>0.4204434004891936</v>
      </c>
      <c r="T799" s="8">
        <f t="shared" si="233"/>
        <v>0.44091962407580643</v>
      </c>
      <c r="W799" s="7" t="s">
        <v>2102</v>
      </c>
      <c r="X799" s="7" t="s">
        <v>830</v>
      </c>
      <c r="Y799" s="8">
        <v>0</v>
      </c>
      <c r="Z799" s="8">
        <v>0</v>
      </c>
      <c r="AA799" s="8">
        <v>0</v>
      </c>
      <c r="AB799" s="8">
        <v>0</v>
      </c>
      <c r="AC799" s="8">
        <v>0</v>
      </c>
      <c r="AD799" s="8">
        <v>0</v>
      </c>
      <c r="AE799" s="8">
        <v>0</v>
      </c>
      <c r="AF799" s="8">
        <v>0</v>
      </c>
      <c r="AG799" s="8">
        <v>0</v>
      </c>
      <c r="AH799" s="8">
        <v>0</v>
      </c>
      <c r="AI799" s="8">
        <v>0</v>
      </c>
      <c r="AJ799" s="8">
        <v>0</v>
      </c>
      <c r="AK799" s="8">
        <v>0</v>
      </c>
      <c r="AL799" s="8">
        <v>0</v>
      </c>
      <c r="AM799" s="8">
        <v>0</v>
      </c>
      <c r="AN799" s="8">
        <v>1</v>
      </c>
      <c r="AO799" s="8">
        <v>0</v>
      </c>
      <c r="AP799" s="8">
        <v>0</v>
      </c>
      <c r="AS799" s="7">
        <v>611410</v>
      </c>
      <c r="AT799" s="7" t="s">
        <v>830</v>
      </c>
      <c r="AU799" s="8">
        <v>6.3103102265338717E-2</v>
      </c>
      <c r="AV799" s="8">
        <v>2.22487552544758E-2</v>
      </c>
      <c r="AW799" s="8">
        <v>8.6130823693322575E-2</v>
      </c>
      <c r="AX799" s="8">
        <v>3.177871051063226E-2</v>
      </c>
      <c r="AY799" s="8">
        <v>1.0008432634915319E-2</v>
      </c>
      <c r="AZ799" s="8">
        <v>3.9946579924332253E-2</v>
      </c>
      <c r="BA799" s="8">
        <v>3.6885986382769347E-2</v>
      </c>
      <c r="BB799" s="8">
        <v>1.3087260614825806E-2</v>
      </c>
      <c r="BC799" s="8">
        <v>5.2236699658803218E-2</v>
      </c>
      <c r="BD799" s="8">
        <v>8.1318341513290329E-2</v>
      </c>
      <c r="BE799" s="8">
        <v>2.879425261534193E-2</v>
      </c>
      <c r="BF799" s="8">
        <v>0.12094206268153226</v>
      </c>
      <c r="BG799" s="8">
        <v>0.14164440866574193</v>
      </c>
      <c r="BH799" s="8">
        <v>4.9635920661782259E-6</v>
      </c>
      <c r="BI799" s="8">
        <v>0.19524501659419358</v>
      </c>
      <c r="BJ799" s="8">
        <v>1.1714826812132255</v>
      </c>
      <c r="BK799" s="8">
        <v>0.4204434004891936</v>
      </c>
      <c r="BL799" s="8">
        <v>0.44091962407580643</v>
      </c>
    </row>
    <row r="800" spans="1:64" x14ac:dyDescent="0.3">
      <c r="A800" s="7">
        <v>611420</v>
      </c>
      <c r="B800" s="7" t="s">
        <v>831</v>
      </c>
      <c r="C800" s="8">
        <f t="shared" si="216"/>
        <v>0.12772605281909674</v>
      </c>
      <c r="D800" s="8">
        <f t="shared" si="217"/>
        <v>3.8452521412380626E-2</v>
      </c>
      <c r="E800" s="8">
        <f t="shared" si="218"/>
        <v>0.16854365734733068</v>
      </c>
      <c r="F800" s="8">
        <f t="shared" si="219"/>
        <v>5.2665837521561294E-2</v>
      </c>
      <c r="G800" s="8">
        <f t="shared" si="220"/>
        <v>1.5063439550349516E-2</v>
      </c>
      <c r="H800" s="8">
        <f t="shared" si="221"/>
        <v>6.2420714783367741E-2</v>
      </c>
      <c r="I800" s="8">
        <f t="shared" si="222"/>
        <v>7.3409592245600008E-2</v>
      </c>
      <c r="J800" s="8">
        <f t="shared" si="223"/>
        <v>2.2108715642824999E-2</v>
      </c>
      <c r="K800" s="8">
        <f t="shared" si="224"/>
        <v>0.10190841328030646</v>
      </c>
      <c r="L800" s="8">
        <f t="shared" si="225"/>
        <v>0.1113899544191323</v>
      </c>
      <c r="M800" s="8">
        <f t="shared" si="226"/>
        <v>3.4313679164993546E-2</v>
      </c>
      <c r="N800" s="8">
        <f t="shared" si="227"/>
        <v>0.16433546826308063</v>
      </c>
      <c r="O800" s="8">
        <f t="shared" si="228"/>
        <v>0.51332455761206486</v>
      </c>
      <c r="P800" s="8">
        <f t="shared" si="229"/>
        <v>2.0347072300931613E-5</v>
      </c>
      <c r="Q800" s="8">
        <f t="shared" si="230"/>
        <v>0.49350137323645188</v>
      </c>
      <c r="R800" s="8">
        <f t="shared" si="231"/>
        <v>1</v>
      </c>
      <c r="S800" s="8">
        <f t="shared" si="232"/>
        <v>0.98498870153274232</v>
      </c>
      <c r="T800" s="8">
        <f t="shared" si="233"/>
        <v>1.0522654308459678</v>
      </c>
      <c r="W800" s="7" t="s">
        <v>2103</v>
      </c>
      <c r="X800" s="7" t="s">
        <v>831</v>
      </c>
      <c r="Y800" s="8">
        <v>0</v>
      </c>
      <c r="Z800" s="8">
        <v>0</v>
      </c>
      <c r="AA800" s="8">
        <v>0</v>
      </c>
      <c r="AB800" s="8">
        <v>0</v>
      </c>
      <c r="AC800" s="8">
        <v>0</v>
      </c>
      <c r="AD800" s="8">
        <v>0</v>
      </c>
      <c r="AE800" s="8">
        <v>0</v>
      </c>
      <c r="AF800" s="8">
        <v>0</v>
      </c>
      <c r="AG800" s="8">
        <v>0</v>
      </c>
      <c r="AH800" s="8">
        <v>0</v>
      </c>
      <c r="AI800" s="8">
        <v>0</v>
      </c>
      <c r="AJ800" s="8">
        <v>0</v>
      </c>
      <c r="AK800" s="8">
        <v>0</v>
      </c>
      <c r="AL800" s="8">
        <v>0</v>
      </c>
      <c r="AM800" s="8">
        <v>0</v>
      </c>
      <c r="AN800" s="8">
        <v>1</v>
      </c>
      <c r="AO800" s="8">
        <v>0</v>
      </c>
      <c r="AP800" s="8">
        <v>0</v>
      </c>
      <c r="AS800" s="7">
        <v>611420</v>
      </c>
      <c r="AT800" s="7" t="s">
        <v>831</v>
      </c>
      <c r="AU800" s="8">
        <v>0.12772605281909674</v>
      </c>
      <c r="AV800" s="8">
        <v>3.8452521412380626E-2</v>
      </c>
      <c r="AW800" s="8">
        <v>0.16854365734733068</v>
      </c>
      <c r="AX800" s="8">
        <v>5.2665837521561294E-2</v>
      </c>
      <c r="AY800" s="8">
        <v>1.5063439550349516E-2</v>
      </c>
      <c r="AZ800" s="8">
        <v>6.2420714783367741E-2</v>
      </c>
      <c r="BA800" s="8">
        <v>7.3409592245600008E-2</v>
      </c>
      <c r="BB800" s="8">
        <v>2.2108715642824999E-2</v>
      </c>
      <c r="BC800" s="8">
        <v>0.10190841328030646</v>
      </c>
      <c r="BD800" s="8">
        <v>0.1113899544191323</v>
      </c>
      <c r="BE800" s="8">
        <v>3.4313679164993546E-2</v>
      </c>
      <c r="BF800" s="8">
        <v>0.16433546826308063</v>
      </c>
      <c r="BG800" s="8">
        <v>0.51332455761206486</v>
      </c>
      <c r="BH800" s="8">
        <v>2.0347072300931613E-5</v>
      </c>
      <c r="BI800" s="8">
        <v>0.49350137323645188</v>
      </c>
      <c r="BJ800" s="8">
        <v>1.3347222315785483</v>
      </c>
      <c r="BK800" s="8">
        <v>0.98498870153274232</v>
      </c>
      <c r="BL800" s="8">
        <v>1.0522654308459678</v>
      </c>
    </row>
    <row r="801" spans="1:64" x14ac:dyDescent="0.3">
      <c r="A801" s="7">
        <v>611430</v>
      </c>
      <c r="B801" s="7" t="s">
        <v>832</v>
      </c>
      <c r="C801" s="8">
        <f t="shared" si="216"/>
        <v>8.8648591167399995E-2</v>
      </c>
      <c r="D801" s="8">
        <f t="shared" si="217"/>
        <v>1.8603216247900001E-2</v>
      </c>
      <c r="E801" s="8">
        <f t="shared" si="218"/>
        <v>5.17441426218E-2</v>
      </c>
      <c r="F801" s="8">
        <f t="shared" si="219"/>
        <v>3.6083045251300003E-2</v>
      </c>
      <c r="G801" s="8">
        <f t="shared" si="220"/>
        <v>6.5454322953599998E-3</v>
      </c>
      <c r="H801" s="8">
        <f t="shared" si="221"/>
        <v>2.1473337236299999E-2</v>
      </c>
      <c r="I801" s="8">
        <f t="shared" si="222"/>
        <v>4.8513994253299997E-2</v>
      </c>
      <c r="J801" s="8">
        <f t="shared" si="223"/>
        <v>9.54856636474E-3</v>
      </c>
      <c r="K801" s="8">
        <f t="shared" si="224"/>
        <v>2.7254406321499999E-2</v>
      </c>
      <c r="L801" s="8">
        <f t="shared" si="225"/>
        <v>7.2202945793699999E-2</v>
      </c>
      <c r="M801" s="8">
        <f t="shared" si="226"/>
        <v>1.5173956478E-2</v>
      </c>
      <c r="N801" s="8">
        <f t="shared" si="227"/>
        <v>5.1218103845299998E-2</v>
      </c>
      <c r="O801" s="8">
        <f t="shared" si="228"/>
        <v>0.61307233509000003</v>
      </c>
      <c r="P801" s="8">
        <f t="shared" si="229"/>
        <v>1.8790614247499999E-5</v>
      </c>
      <c r="Q801" s="8">
        <f t="shared" si="230"/>
        <v>0.576685190746</v>
      </c>
      <c r="R801" s="8">
        <f t="shared" si="231"/>
        <v>1.15899595004</v>
      </c>
      <c r="S801" s="8">
        <f t="shared" si="232"/>
        <v>1.0641018147800001</v>
      </c>
      <c r="T801" s="8">
        <f t="shared" si="233"/>
        <v>1.08531696694</v>
      </c>
      <c r="W801" s="7" t="s">
        <v>2104</v>
      </c>
      <c r="X801" s="7" t="s">
        <v>832</v>
      </c>
      <c r="Y801" s="8">
        <v>8.8648591167399995E-2</v>
      </c>
      <c r="Z801" s="8">
        <v>1.8603216247900001E-2</v>
      </c>
      <c r="AA801" s="8">
        <v>5.17441426218E-2</v>
      </c>
      <c r="AB801" s="8">
        <v>3.6083045251300003E-2</v>
      </c>
      <c r="AC801" s="8">
        <v>6.5454322953599998E-3</v>
      </c>
      <c r="AD801" s="8">
        <v>2.1473337236299999E-2</v>
      </c>
      <c r="AE801" s="8">
        <v>4.8513994253299997E-2</v>
      </c>
      <c r="AF801" s="8">
        <v>9.54856636474E-3</v>
      </c>
      <c r="AG801" s="8">
        <v>2.7254406321499999E-2</v>
      </c>
      <c r="AH801" s="8">
        <v>7.2202945793699999E-2</v>
      </c>
      <c r="AI801" s="8">
        <v>1.5173956478E-2</v>
      </c>
      <c r="AJ801" s="8">
        <v>5.1218103845299998E-2</v>
      </c>
      <c r="AK801" s="8">
        <v>0.61307233509000003</v>
      </c>
      <c r="AL801" s="8">
        <v>1.8790614247499999E-5</v>
      </c>
      <c r="AM801" s="8">
        <v>0.576685190746</v>
      </c>
      <c r="AN801" s="8">
        <v>1.15899595004</v>
      </c>
      <c r="AO801" s="8">
        <v>1.0641018147800001</v>
      </c>
      <c r="AP801" s="8">
        <v>1.08531696694</v>
      </c>
      <c r="AS801" s="7">
        <v>611430</v>
      </c>
      <c r="AT801" s="7" t="s">
        <v>832</v>
      </c>
      <c r="AU801" s="8">
        <v>0.14146323561189678</v>
      </c>
      <c r="AV801" s="8">
        <v>4.1402357263617739E-2</v>
      </c>
      <c r="AW801" s="8">
        <v>0.18310017695746622</v>
      </c>
      <c r="AX801" s="8">
        <v>6.4440726039258572E-2</v>
      </c>
      <c r="AY801" s="8">
        <v>1.7549886290259841E-2</v>
      </c>
      <c r="AZ801" s="8">
        <v>7.6212739484728231E-2</v>
      </c>
      <c r="BA801" s="8">
        <v>8.1089739507159683E-2</v>
      </c>
      <c r="BB801" s="8">
        <v>2.3717249231244672E-2</v>
      </c>
      <c r="BC801" s="8">
        <v>0.11070588697141133</v>
      </c>
      <c r="BD801" s="8">
        <v>0.12014295506838066</v>
      </c>
      <c r="BE801" s="8">
        <v>3.6104775826696765E-2</v>
      </c>
      <c r="BF801" s="8">
        <v>0.17476585920586454</v>
      </c>
      <c r="BG801" s="8">
        <v>0.61307233508999992</v>
      </c>
      <c r="BH801" s="8">
        <v>2.253900566995499E-5</v>
      </c>
      <c r="BI801" s="8">
        <v>0.57668519074600044</v>
      </c>
      <c r="BJ801" s="8">
        <v>1.36596576983258</v>
      </c>
      <c r="BK801" s="8">
        <v>1.1582033518143551</v>
      </c>
      <c r="BL801" s="8">
        <v>1.2155128757101614</v>
      </c>
    </row>
    <row r="802" spans="1:64" x14ac:dyDescent="0.3">
      <c r="A802" s="7">
        <v>611511</v>
      </c>
      <c r="B802" s="7" t="s">
        <v>833</v>
      </c>
      <c r="C802" s="8">
        <f t="shared" si="216"/>
        <v>8.5091703708370964E-2</v>
      </c>
      <c r="D802" s="8">
        <f t="shared" si="217"/>
        <v>2.8116239581929024E-2</v>
      </c>
      <c r="E802" s="8">
        <f t="shared" si="218"/>
        <v>0.11673433644795159</v>
      </c>
      <c r="F802" s="8">
        <f t="shared" si="219"/>
        <v>2.4440267034360318E-2</v>
      </c>
      <c r="G802" s="8">
        <f t="shared" si="220"/>
        <v>7.6134643541533875E-3</v>
      </c>
      <c r="H802" s="8">
        <f t="shared" si="221"/>
        <v>3.1423644849340487E-2</v>
      </c>
      <c r="I802" s="8">
        <f t="shared" si="222"/>
        <v>4.9610645581756443E-2</v>
      </c>
      <c r="J802" s="8">
        <f t="shared" si="223"/>
        <v>1.6480805122888711E-2</v>
      </c>
      <c r="K802" s="8">
        <f t="shared" si="224"/>
        <v>7.0897691101824187E-2</v>
      </c>
      <c r="L802" s="8">
        <f t="shared" si="225"/>
        <v>7.9199764056645139E-2</v>
      </c>
      <c r="M802" s="8">
        <f t="shared" si="226"/>
        <v>2.6482782034043553E-2</v>
      </c>
      <c r="N802" s="8">
        <f t="shared" si="227"/>
        <v>0.11904977019219357</v>
      </c>
      <c r="O802" s="8">
        <f t="shared" si="228"/>
        <v>0.27843746415532267</v>
      </c>
      <c r="P802" s="8">
        <f t="shared" si="229"/>
        <v>1.5607413301476771E-5</v>
      </c>
      <c r="Q802" s="8">
        <f t="shared" si="230"/>
        <v>0.27861626207467743</v>
      </c>
      <c r="R802" s="8">
        <f t="shared" si="231"/>
        <v>1</v>
      </c>
      <c r="S802" s="8">
        <f t="shared" si="232"/>
        <v>0.5473483439800001</v>
      </c>
      <c r="T802" s="8">
        <f t="shared" si="233"/>
        <v>0.62086010954838711</v>
      </c>
      <c r="W802" s="7" t="s">
        <v>2105</v>
      </c>
      <c r="X802" s="7" t="s">
        <v>833</v>
      </c>
      <c r="Y802" s="8">
        <v>0</v>
      </c>
      <c r="Z802" s="8">
        <v>0</v>
      </c>
      <c r="AA802" s="8">
        <v>0</v>
      </c>
      <c r="AB802" s="8">
        <v>0</v>
      </c>
      <c r="AC802" s="8">
        <v>0</v>
      </c>
      <c r="AD802" s="8">
        <v>0</v>
      </c>
      <c r="AE802" s="8">
        <v>0</v>
      </c>
      <c r="AF802" s="8">
        <v>0</v>
      </c>
      <c r="AG802" s="8">
        <v>0</v>
      </c>
      <c r="AH802" s="8">
        <v>0</v>
      </c>
      <c r="AI802" s="8">
        <v>0</v>
      </c>
      <c r="AJ802" s="8">
        <v>0</v>
      </c>
      <c r="AK802" s="8">
        <v>0</v>
      </c>
      <c r="AL802" s="8">
        <v>0</v>
      </c>
      <c r="AM802" s="8">
        <v>0</v>
      </c>
      <c r="AN802" s="8">
        <v>1</v>
      </c>
      <c r="AO802" s="8">
        <v>0</v>
      </c>
      <c r="AP802" s="8">
        <v>0</v>
      </c>
      <c r="AS802" s="7">
        <v>611511</v>
      </c>
      <c r="AT802" s="7" t="s">
        <v>833</v>
      </c>
      <c r="AU802" s="8">
        <v>8.5091703708370964E-2</v>
      </c>
      <c r="AV802" s="8">
        <v>2.8116239581929024E-2</v>
      </c>
      <c r="AW802" s="8">
        <v>0.11673433644795159</v>
      </c>
      <c r="AX802" s="8">
        <v>2.4440267034360318E-2</v>
      </c>
      <c r="AY802" s="8">
        <v>7.6134643541533875E-3</v>
      </c>
      <c r="AZ802" s="8">
        <v>3.1423644849340487E-2</v>
      </c>
      <c r="BA802" s="8">
        <v>4.9610645581756443E-2</v>
      </c>
      <c r="BB802" s="8">
        <v>1.6480805122888711E-2</v>
      </c>
      <c r="BC802" s="8">
        <v>7.0897691101824187E-2</v>
      </c>
      <c r="BD802" s="8">
        <v>7.9199764056645139E-2</v>
      </c>
      <c r="BE802" s="8">
        <v>2.6482782034043553E-2</v>
      </c>
      <c r="BF802" s="8">
        <v>0.11904977019219357</v>
      </c>
      <c r="BG802" s="8">
        <v>0.27843746415532267</v>
      </c>
      <c r="BH802" s="8">
        <v>1.5607413301476771E-5</v>
      </c>
      <c r="BI802" s="8">
        <v>0.27861626207467743</v>
      </c>
      <c r="BJ802" s="8">
        <v>1.2299422797383872</v>
      </c>
      <c r="BK802" s="8">
        <v>0.5473483439800001</v>
      </c>
      <c r="BL802" s="8">
        <v>0.62086010954838711</v>
      </c>
    </row>
    <row r="803" spans="1:64" x14ac:dyDescent="0.3">
      <c r="A803" s="7">
        <v>611512</v>
      </c>
      <c r="B803" s="7" t="s">
        <v>834</v>
      </c>
      <c r="C803" s="8">
        <f t="shared" si="216"/>
        <v>8.3474246794725815E-2</v>
      </c>
      <c r="D803" s="8">
        <f t="shared" si="217"/>
        <v>2.7413775456196773E-2</v>
      </c>
      <c r="E803" s="8">
        <f t="shared" si="218"/>
        <v>0.11665442801295164</v>
      </c>
      <c r="F803" s="8">
        <f t="shared" si="219"/>
        <v>4.147486214297582E-2</v>
      </c>
      <c r="G803" s="8">
        <f t="shared" si="220"/>
        <v>1.2338278118262581E-2</v>
      </c>
      <c r="H803" s="8">
        <f t="shared" si="221"/>
        <v>5.863397058914839E-2</v>
      </c>
      <c r="I803" s="8">
        <f t="shared" si="222"/>
        <v>4.8964909965345166E-2</v>
      </c>
      <c r="J803" s="8">
        <f t="shared" si="223"/>
        <v>1.6157589028527417E-2</v>
      </c>
      <c r="K803" s="8">
        <f t="shared" si="224"/>
        <v>7.1198631445025806E-2</v>
      </c>
      <c r="L803" s="8">
        <f t="shared" si="225"/>
        <v>7.4033721235500033E-2</v>
      </c>
      <c r="M803" s="8">
        <f t="shared" si="226"/>
        <v>2.4775470028722581E-2</v>
      </c>
      <c r="N803" s="8">
        <f t="shared" si="227"/>
        <v>0.11429573220107904</v>
      </c>
      <c r="O803" s="8">
        <f t="shared" si="228"/>
        <v>0.28984135981790321</v>
      </c>
      <c r="P803" s="8">
        <f t="shared" si="229"/>
        <v>1.0281786083231287E-5</v>
      </c>
      <c r="Q803" s="8">
        <f t="shared" si="230"/>
        <v>0.27779041685467765</v>
      </c>
      <c r="R803" s="8">
        <f t="shared" si="231"/>
        <v>1</v>
      </c>
      <c r="S803" s="8">
        <f t="shared" si="232"/>
        <v>0.59631807859209673</v>
      </c>
      <c r="T803" s="8">
        <f t="shared" si="233"/>
        <v>0.62019209818048382</v>
      </c>
      <c r="W803" s="7" t="s">
        <v>2106</v>
      </c>
      <c r="X803" s="7" t="s">
        <v>834</v>
      </c>
      <c r="Y803" s="8">
        <v>0</v>
      </c>
      <c r="Z803" s="8">
        <v>0</v>
      </c>
      <c r="AA803" s="8">
        <v>0</v>
      </c>
      <c r="AB803" s="8">
        <v>0</v>
      </c>
      <c r="AC803" s="8">
        <v>0</v>
      </c>
      <c r="AD803" s="8">
        <v>0</v>
      </c>
      <c r="AE803" s="8">
        <v>0</v>
      </c>
      <c r="AF803" s="8">
        <v>0</v>
      </c>
      <c r="AG803" s="8">
        <v>0</v>
      </c>
      <c r="AH803" s="8">
        <v>0</v>
      </c>
      <c r="AI803" s="8">
        <v>0</v>
      </c>
      <c r="AJ803" s="8">
        <v>0</v>
      </c>
      <c r="AK803" s="8">
        <v>0</v>
      </c>
      <c r="AL803" s="8">
        <v>0</v>
      </c>
      <c r="AM803" s="8">
        <v>0</v>
      </c>
      <c r="AN803" s="8">
        <v>1</v>
      </c>
      <c r="AO803" s="8">
        <v>0</v>
      </c>
      <c r="AP803" s="8">
        <v>0</v>
      </c>
      <c r="AS803" s="7">
        <v>611512</v>
      </c>
      <c r="AT803" s="7" t="s">
        <v>834</v>
      </c>
      <c r="AU803" s="8">
        <v>8.3474246794725815E-2</v>
      </c>
      <c r="AV803" s="8">
        <v>2.7413775456196773E-2</v>
      </c>
      <c r="AW803" s="8">
        <v>0.11665442801295164</v>
      </c>
      <c r="AX803" s="8">
        <v>4.147486214297582E-2</v>
      </c>
      <c r="AY803" s="8">
        <v>1.2338278118262581E-2</v>
      </c>
      <c r="AZ803" s="8">
        <v>5.863397058914839E-2</v>
      </c>
      <c r="BA803" s="8">
        <v>4.8964909965345166E-2</v>
      </c>
      <c r="BB803" s="8">
        <v>1.6157589028527417E-2</v>
      </c>
      <c r="BC803" s="8">
        <v>7.1198631445025806E-2</v>
      </c>
      <c r="BD803" s="8">
        <v>7.4033721235500033E-2</v>
      </c>
      <c r="BE803" s="8">
        <v>2.4775470028722581E-2</v>
      </c>
      <c r="BF803" s="8">
        <v>0.11429573220107904</v>
      </c>
      <c r="BG803" s="8">
        <v>0.28984135981790321</v>
      </c>
      <c r="BH803" s="8">
        <v>1.0281786083231287E-5</v>
      </c>
      <c r="BI803" s="8">
        <v>0.27779041685467765</v>
      </c>
      <c r="BJ803" s="8">
        <v>1.2275424502640324</v>
      </c>
      <c r="BK803" s="8">
        <v>0.59631807859209673</v>
      </c>
      <c r="BL803" s="8">
        <v>0.62019209818048382</v>
      </c>
    </row>
    <row r="804" spans="1:64" x14ac:dyDescent="0.3">
      <c r="A804" s="7">
        <v>611513</v>
      </c>
      <c r="B804" s="7" t="s">
        <v>835</v>
      </c>
      <c r="C804" s="8">
        <f t="shared" si="216"/>
        <v>0.11379056364215001</v>
      </c>
      <c r="D804" s="8">
        <f t="shared" si="217"/>
        <v>3.5081566440203209E-2</v>
      </c>
      <c r="E804" s="8">
        <f t="shared" si="218"/>
        <v>0.15469669424580645</v>
      </c>
      <c r="F804" s="8">
        <f t="shared" si="219"/>
        <v>4.3996835206587093E-2</v>
      </c>
      <c r="G804" s="8">
        <f t="shared" si="220"/>
        <v>1.2942563043723548E-2</v>
      </c>
      <c r="H804" s="8">
        <f t="shared" si="221"/>
        <v>5.5079825304598366E-2</v>
      </c>
      <c r="I804" s="8">
        <f t="shared" si="222"/>
        <v>6.5538060204333878E-2</v>
      </c>
      <c r="J804" s="8">
        <f t="shared" si="223"/>
        <v>2.0290874190771933E-2</v>
      </c>
      <c r="K804" s="8">
        <f t="shared" si="224"/>
        <v>9.3519354475045127E-2</v>
      </c>
      <c r="L804" s="8">
        <f t="shared" si="225"/>
        <v>0.10280274263864675</v>
      </c>
      <c r="M804" s="8">
        <f t="shared" si="226"/>
        <v>3.2303571404614505E-2</v>
      </c>
      <c r="N804" s="8">
        <f t="shared" si="227"/>
        <v>0.1553503765676871</v>
      </c>
      <c r="O804" s="8">
        <f t="shared" si="228"/>
        <v>0.42393593091556475</v>
      </c>
      <c r="P804" s="8">
        <f t="shared" si="229"/>
        <v>1.6517817822648711E-5</v>
      </c>
      <c r="Q804" s="8">
        <f t="shared" si="230"/>
        <v>0.4191586090642741</v>
      </c>
      <c r="R804" s="8">
        <f t="shared" si="231"/>
        <v>1</v>
      </c>
      <c r="S804" s="8">
        <f t="shared" si="232"/>
        <v>0.83782567516709672</v>
      </c>
      <c r="T804" s="8">
        <f t="shared" si="233"/>
        <v>0.90515474048290301</v>
      </c>
      <c r="W804" s="7" t="s">
        <v>2107</v>
      </c>
      <c r="X804" s="7" t="s">
        <v>835</v>
      </c>
      <c r="Y804" s="8">
        <v>0</v>
      </c>
      <c r="Z804" s="8">
        <v>0</v>
      </c>
      <c r="AA804" s="8">
        <v>0</v>
      </c>
      <c r="AB804" s="8">
        <v>0</v>
      </c>
      <c r="AC804" s="8">
        <v>0</v>
      </c>
      <c r="AD804" s="8">
        <v>0</v>
      </c>
      <c r="AE804" s="8">
        <v>0</v>
      </c>
      <c r="AF804" s="8">
        <v>0</v>
      </c>
      <c r="AG804" s="8">
        <v>0</v>
      </c>
      <c r="AH804" s="8">
        <v>0</v>
      </c>
      <c r="AI804" s="8">
        <v>0</v>
      </c>
      <c r="AJ804" s="8">
        <v>0</v>
      </c>
      <c r="AK804" s="8">
        <v>0</v>
      </c>
      <c r="AL804" s="8">
        <v>0</v>
      </c>
      <c r="AM804" s="8">
        <v>0</v>
      </c>
      <c r="AN804" s="8">
        <v>1</v>
      </c>
      <c r="AO804" s="8">
        <v>0</v>
      </c>
      <c r="AP804" s="8">
        <v>0</v>
      </c>
      <c r="AS804" s="7">
        <v>611513</v>
      </c>
      <c r="AT804" s="7" t="s">
        <v>835</v>
      </c>
      <c r="AU804" s="8">
        <v>0.11379056364215001</v>
      </c>
      <c r="AV804" s="8">
        <v>3.5081566440203209E-2</v>
      </c>
      <c r="AW804" s="8">
        <v>0.15469669424580645</v>
      </c>
      <c r="AX804" s="8">
        <v>4.3996835206587093E-2</v>
      </c>
      <c r="AY804" s="8">
        <v>1.2942563043723548E-2</v>
      </c>
      <c r="AZ804" s="8">
        <v>5.5079825304598366E-2</v>
      </c>
      <c r="BA804" s="8">
        <v>6.5538060204333878E-2</v>
      </c>
      <c r="BB804" s="8">
        <v>2.0290874190771933E-2</v>
      </c>
      <c r="BC804" s="8">
        <v>9.3519354475045127E-2</v>
      </c>
      <c r="BD804" s="8">
        <v>0.10280274263864675</v>
      </c>
      <c r="BE804" s="8">
        <v>3.2303571404614505E-2</v>
      </c>
      <c r="BF804" s="8">
        <v>0.1553503765676871</v>
      </c>
      <c r="BG804" s="8">
        <v>0.42393593091556475</v>
      </c>
      <c r="BH804" s="8">
        <v>1.6517817822648711E-5</v>
      </c>
      <c r="BI804" s="8">
        <v>0.4191586090642741</v>
      </c>
      <c r="BJ804" s="8">
        <v>1.3035688243279038</v>
      </c>
      <c r="BK804" s="8">
        <v>0.83782567516709672</v>
      </c>
      <c r="BL804" s="8">
        <v>0.90515474048290301</v>
      </c>
    </row>
    <row r="805" spans="1:64" x14ac:dyDescent="0.3">
      <c r="A805" s="7">
        <v>611519</v>
      </c>
      <c r="B805" s="7" t="s">
        <v>836</v>
      </c>
      <c r="C805" s="8">
        <f t="shared" si="216"/>
        <v>8.8824059874499997E-2</v>
      </c>
      <c r="D805" s="8">
        <f t="shared" si="217"/>
        <v>1.8700319987199999E-2</v>
      </c>
      <c r="E805" s="8">
        <f t="shared" si="218"/>
        <v>5.6640821772E-2</v>
      </c>
      <c r="F805" s="8">
        <f t="shared" si="219"/>
        <v>8.8727815383199994E-3</v>
      </c>
      <c r="G805" s="8">
        <f t="shared" si="220"/>
        <v>1.6158222739599999E-3</v>
      </c>
      <c r="H805" s="8">
        <f t="shared" si="221"/>
        <v>5.8659440450499999E-3</v>
      </c>
      <c r="I805" s="8">
        <f t="shared" si="222"/>
        <v>4.8576324654199997E-2</v>
      </c>
      <c r="J805" s="8">
        <f t="shared" si="223"/>
        <v>9.6007605850499996E-3</v>
      </c>
      <c r="K805" s="8">
        <f t="shared" si="224"/>
        <v>3.0208804204999998E-2</v>
      </c>
      <c r="L805" s="8">
        <f t="shared" si="225"/>
        <v>7.2822061099399996E-2</v>
      </c>
      <c r="M805" s="8">
        <f t="shared" si="226"/>
        <v>1.53532114693E-2</v>
      </c>
      <c r="N805" s="8">
        <f t="shared" si="227"/>
        <v>5.6305673265800001E-2</v>
      </c>
      <c r="O805" s="8">
        <f t="shared" si="228"/>
        <v>0.60877255964599997</v>
      </c>
      <c r="P805" s="8">
        <f t="shared" si="229"/>
        <v>7.6396888148400004E-5</v>
      </c>
      <c r="Q805" s="8">
        <f t="shared" si="230"/>
        <v>0.576297751207</v>
      </c>
      <c r="R805" s="8">
        <f t="shared" si="231"/>
        <v>1.1641652016299999</v>
      </c>
      <c r="S805" s="8">
        <f t="shared" si="232"/>
        <v>1.01635454786</v>
      </c>
      <c r="T805" s="8">
        <f t="shared" si="233"/>
        <v>1.08838588944</v>
      </c>
      <c r="W805" s="7" t="s">
        <v>2108</v>
      </c>
      <c r="X805" s="7" t="s">
        <v>836</v>
      </c>
      <c r="Y805" s="8">
        <v>8.8824059874499997E-2</v>
      </c>
      <c r="Z805" s="8">
        <v>1.8700319987199999E-2</v>
      </c>
      <c r="AA805" s="8">
        <v>5.6640821772E-2</v>
      </c>
      <c r="AB805" s="8">
        <v>8.8727815383199994E-3</v>
      </c>
      <c r="AC805" s="8">
        <v>1.6158222739599999E-3</v>
      </c>
      <c r="AD805" s="8">
        <v>5.8659440450499999E-3</v>
      </c>
      <c r="AE805" s="8">
        <v>4.8576324654199997E-2</v>
      </c>
      <c r="AF805" s="8">
        <v>9.6007605850499996E-3</v>
      </c>
      <c r="AG805" s="8">
        <v>3.0208804204999998E-2</v>
      </c>
      <c r="AH805" s="8">
        <v>7.2822061099399996E-2</v>
      </c>
      <c r="AI805" s="8">
        <v>1.53532114693E-2</v>
      </c>
      <c r="AJ805" s="8">
        <v>5.6305673265800001E-2</v>
      </c>
      <c r="AK805" s="8">
        <v>0.60877255964599997</v>
      </c>
      <c r="AL805" s="8">
        <v>7.6396888148400004E-5</v>
      </c>
      <c r="AM805" s="8">
        <v>0.576297751207</v>
      </c>
      <c r="AN805" s="8">
        <v>1.1641652016299999</v>
      </c>
      <c r="AO805" s="8">
        <v>1.01635454786</v>
      </c>
      <c r="AP805" s="8">
        <v>1.08838588944</v>
      </c>
      <c r="AS805" s="7">
        <v>611519</v>
      </c>
      <c r="AT805" s="7" t="s">
        <v>836</v>
      </c>
      <c r="AU805" s="8">
        <v>0.13891267544160804</v>
      </c>
      <c r="AV805" s="8">
        <v>4.0899170001225803E-2</v>
      </c>
      <c r="AW805" s="8">
        <v>0.18294792401179186</v>
      </c>
      <c r="AX805" s="8">
        <v>4.8676336398139682E-2</v>
      </c>
      <c r="AY805" s="8">
        <v>1.3696010208025064E-2</v>
      </c>
      <c r="AZ805" s="8">
        <v>6.0401651689926783E-2</v>
      </c>
      <c r="BA805" s="8">
        <v>7.9685483299266127E-2</v>
      </c>
      <c r="BB805" s="8">
        <v>2.3462758909112907E-2</v>
      </c>
      <c r="BC805" s="8">
        <v>0.11088085289965482</v>
      </c>
      <c r="BD805" s="8">
        <v>0.11899271192142744</v>
      </c>
      <c r="BE805" s="8">
        <v>3.59355276525E-2</v>
      </c>
      <c r="BF805" s="8">
        <v>0.17591371337872744</v>
      </c>
      <c r="BG805" s="8">
        <v>0.58913473514128989</v>
      </c>
      <c r="BH805" s="8">
        <v>3.339804507654646E-5</v>
      </c>
      <c r="BI805" s="8">
        <v>0.55770750116806511</v>
      </c>
      <c r="BJ805" s="8">
        <v>1.3627597694545157</v>
      </c>
      <c r="BK805" s="8">
        <v>1.0905159337796777</v>
      </c>
      <c r="BL805" s="8">
        <v>1.1817710305916131</v>
      </c>
    </row>
    <row r="806" spans="1:64" x14ac:dyDescent="0.3">
      <c r="A806" s="7">
        <v>611610</v>
      </c>
      <c r="B806" s="7" t="s">
        <v>837</v>
      </c>
      <c r="C806" s="8">
        <f t="shared" si="216"/>
        <v>8.8931871517499997E-2</v>
      </c>
      <c r="D806" s="8">
        <f t="shared" si="217"/>
        <v>1.8647340191399998E-2</v>
      </c>
      <c r="E806" s="8">
        <f t="shared" si="218"/>
        <v>7.0554954867400002E-2</v>
      </c>
      <c r="F806" s="8">
        <f t="shared" si="219"/>
        <v>1.23925227072E-2</v>
      </c>
      <c r="G806" s="8">
        <f t="shared" si="220"/>
        <v>2.2494204147899999E-3</v>
      </c>
      <c r="H806" s="8">
        <f t="shared" si="221"/>
        <v>1.05537535535E-2</v>
      </c>
      <c r="I806" s="8">
        <f t="shared" si="222"/>
        <v>4.8514548916600002E-2</v>
      </c>
      <c r="J806" s="8">
        <f t="shared" si="223"/>
        <v>9.5518287049900005E-3</v>
      </c>
      <c r="K806" s="8">
        <f t="shared" si="224"/>
        <v>3.8268704767100002E-2</v>
      </c>
      <c r="L806" s="8">
        <f t="shared" si="225"/>
        <v>7.2842421999100002E-2</v>
      </c>
      <c r="M806" s="8">
        <f t="shared" si="226"/>
        <v>1.5287466608999999E-2</v>
      </c>
      <c r="N806" s="8">
        <f t="shared" si="227"/>
        <v>6.9604813870400004E-2</v>
      </c>
      <c r="O806" s="8">
        <f t="shared" si="228"/>
        <v>0.61002225434699997</v>
      </c>
      <c r="P806" s="8">
        <f t="shared" si="229"/>
        <v>5.48072175758E-5</v>
      </c>
      <c r="Q806" s="8">
        <f t="shared" si="230"/>
        <v>0.577878349166</v>
      </c>
      <c r="R806" s="8">
        <f t="shared" si="231"/>
        <v>1.17813416658</v>
      </c>
      <c r="S806" s="8">
        <f t="shared" si="232"/>
        <v>1.02519569668</v>
      </c>
      <c r="T806" s="8">
        <f t="shared" si="233"/>
        <v>1.09633508239</v>
      </c>
      <c r="W806" s="7" t="s">
        <v>2109</v>
      </c>
      <c r="X806" s="7" t="s">
        <v>837</v>
      </c>
      <c r="Y806" s="8">
        <v>8.8931871517499997E-2</v>
      </c>
      <c r="Z806" s="8">
        <v>1.8647340191399998E-2</v>
      </c>
      <c r="AA806" s="8">
        <v>7.0554954867400002E-2</v>
      </c>
      <c r="AB806" s="8">
        <v>1.23925227072E-2</v>
      </c>
      <c r="AC806" s="8">
        <v>2.2494204147899999E-3</v>
      </c>
      <c r="AD806" s="8">
        <v>1.05537535535E-2</v>
      </c>
      <c r="AE806" s="8">
        <v>4.8514548916600002E-2</v>
      </c>
      <c r="AF806" s="8">
        <v>9.5518287049900005E-3</v>
      </c>
      <c r="AG806" s="8">
        <v>3.8268704767100002E-2</v>
      </c>
      <c r="AH806" s="8">
        <v>7.2842421999100002E-2</v>
      </c>
      <c r="AI806" s="8">
        <v>1.5287466608999999E-2</v>
      </c>
      <c r="AJ806" s="8">
        <v>6.9604813870400004E-2</v>
      </c>
      <c r="AK806" s="8">
        <v>0.61002225434699997</v>
      </c>
      <c r="AL806" s="8">
        <v>5.48072175758E-5</v>
      </c>
      <c r="AM806" s="8">
        <v>0.577878349166</v>
      </c>
      <c r="AN806" s="8">
        <v>1.17813416658</v>
      </c>
      <c r="AO806" s="8">
        <v>1.02519569668</v>
      </c>
      <c r="AP806" s="8">
        <v>1.09633508239</v>
      </c>
      <c r="AS806" s="7">
        <v>611610</v>
      </c>
      <c r="AT806" s="7" t="s">
        <v>837</v>
      </c>
      <c r="AU806" s="8">
        <v>0.14176343922759202</v>
      </c>
      <c r="AV806" s="8">
        <v>4.1457490731477427E-2</v>
      </c>
      <c r="AW806" s="8">
        <v>0.19106606488234201</v>
      </c>
      <c r="AX806" s="8">
        <v>2.8281746227063868E-2</v>
      </c>
      <c r="AY806" s="8">
        <v>7.4210601620103228E-3</v>
      </c>
      <c r="AZ806" s="8">
        <v>3.4555259691808067E-2</v>
      </c>
      <c r="BA806" s="8">
        <v>8.1086436703869363E-2</v>
      </c>
      <c r="BB806" s="8">
        <v>2.3698154637329039E-2</v>
      </c>
      <c r="BC806" s="8">
        <v>0.11546045843843548</v>
      </c>
      <c r="BD806" s="8">
        <v>0.12107099587041932</v>
      </c>
      <c r="BE806" s="8">
        <v>3.6332963243995181E-2</v>
      </c>
      <c r="BF806" s="8">
        <v>0.18341994532849196</v>
      </c>
      <c r="BG806" s="8">
        <v>0.61002225434700053</v>
      </c>
      <c r="BH806" s="8">
        <v>4.4858707383562889E-5</v>
      </c>
      <c r="BI806" s="8">
        <v>0.57787834916599956</v>
      </c>
      <c r="BJ806" s="8">
        <v>1.3742869948411289</v>
      </c>
      <c r="BK806" s="8">
        <v>1.0702580660808068</v>
      </c>
      <c r="BL806" s="8">
        <v>1.2202450497795159</v>
      </c>
    </row>
    <row r="807" spans="1:64" x14ac:dyDescent="0.3">
      <c r="A807" s="7">
        <v>611620</v>
      </c>
      <c r="B807" s="7" t="s">
        <v>838</v>
      </c>
      <c r="C807" s="8">
        <f t="shared" si="216"/>
        <v>8.8765172189399999E-2</v>
      </c>
      <c r="D807" s="8">
        <f t="shared" si="217"/>
        <v>1.85954813325E-2</v>
      </c>
      <c r="E807" s="8">
        <f t="shared" si="218"/>
        <v>7.19966527188E-2</v>
      </c>
      <c r="F807" s="8">
        <f t="shared" si="219"/>
        <v>1.4456255417499999E-2</v>
      </c>
      <c r="G807" s="8">
        <f t="shared" si="220"/>
        <v>2.6263518836499998E-3</v>
      </c>
      <c r="H807" s="8">
        <f t="shared" si="221"/>
        <v>1.26193268778E-2</v>
      </c>
      <c r="I807" s="8">
        <f t="shared" si="222"/>
        <v>4.8555725199599997E-2</v>
      </c>
      <c r="J807" s="8">
        <f t="shared" si="223"/>
        <v>9.5399217472900005E-3</v>
      </c>
      <c r="K807" s="8">
        <f t="shared" si="224"/>
        <v>3.9148383382400002E-2</v>
      </c>
      <c r="L807" s="8">
        <f t="shared" si="225"/>
        <v>7.2565211086400003E-2</v>
      </c>
      <c r="M807" s="8">
        <f t="shared" si="226"/>
        <v>1.52183225939E-2</v>
      </c>
      <c r="N807" s="8">
        <f t="shared" si="227"/>
        <v>7.0869347765700003E-2</v>
      </c>
      <c r="O807" s="8">
        <f t="shared" si="228"/>
        <v>0.61115734314100001</v>
      </c>
      <c r="P807" s="8">
        <f t="shared" si="229"/>
        <v>4.6830808501499999E-5</v>
      </c>
      <c r="Q807" s="8">
        <f t="shared" si="230"/>
        <v>0.57704678080500005</v>
      </c>
      <c r="R807" s="8">
        <f t="shared" si="231"/>
        <v>1.17935730624</v>
      </c>
      <c r="S807" s="8">
        <f t="shared" si="232"/>
        <v>1.02970193418</v>
      </c>
      <c r="T807" s="8">
        <f t="shared" si="233"/>
        <v>1.09724403033</v>
      </c>
      <c r="W807" s="7" t="s">
        <v>2110</v>
      </c>
      <c r="X807" s="7" t="s">
        <v>838</v>
      </c>
      <c r="Y807" s="8">
        <v>8.8765172189399999E-2</v>
      </c>
      <c r="Z807" s="8">
        <v>1.85954813325E-2</v>
      </c>
      <c r="AA807" s="8">
        <v>7.19966527188E-2</v>
      </c>
      <c r="AB807" s="8">
        <v>1.4456255417499999E-2</v>
      </c>
      <c r="AC807" s="8">
        <v>2.6263518836499998E-3</v>
      </c>
      <c r="AD807" s="8">
        <v>1.26193268778E-2</v>
      </c>
      <c r="AE807" s="8">
        <v>4.8555725199599997E-2</v>
      </c>
      <c r="AF807" s="8">
        <v>9.5399217472900005E-3</v>
      </c>
      <c r="AG807" s="8">
        <v>3.9148383382400002E-2</v>
      </c>
      <c r="AH807" s="8">
        <v>7.2565211086400003E-2</v>
      </c>
      <c r="AI807" s="8">
        <v>1.52183225939E-2</v>
      </c>
      <c r="AJ807" s="8">
        <v>7.0869347765700003E-2</v>
      </c>
      <c r="AK807" s="8">
        <v>0.61115734314100001</v>
      </c>
      <c r="AL807" s="8">
        <v>4.6830808501499999E-5</v>
      </c>
      <c r="AM807" s="8">
        <v>0.57704678080500005</v>
      </c>
      <c r="AN807" s="8">
        <v>1.17935730624</v>
      </c>
      <c r="AO807" s="8">
        <v>1.02970193418</v>
      </c>
      <c r="AP807" s="8">
        <v>1.09724403033</v>
      </c>
      <c r="AS807" s="7">
        <v>611620</v>
      </c>
      <c r="AT807" s="7" t="s">
        <v>838</v>
      </c>
      <c r="AU807" s="8">
        <v>0.14160566351018058</v>
      </c>
      <c r="AV807" s="8">
        <v>4.1419228484367736E-2</v>
      </c>
      <c r="AW807" s="8">
        <v>0.19230304049016458</v>
      </c>
      <c r="AX807" s="8">
        <v>2.7257509891399027E-2</v>
      </c>
      <c r="AY807" s="8">
        <v>7.2421508228230659E-3</v>
      </c>
      <c r="AZ807" s="8">
        <v>3.3417203347900971E-2</v>
      </c>
      <c r="BA807" s="8">
        <v>8.1134169456062902E-2</v>
      </c>
      <c r="BB807" s="8">
        <v>2.3713424903234522E-2</v>
      </c>
      <c r="BC807" s="8">
        <v>0.11638493177940966</v>
      </c>
      <c r="BD807" s="8">
        <v>0.12067459068159035</v>
      </c>
      <c r="BE807" s="8">
        <v>3.6236122550506449E-2</v>
      </c>
      <c r="BF807" s="8">
        <v>0.18422593313780328</v>
      </c>
      <c r="BG807" s="8">
        <v>0.6111573431409999</v>
      </c>
      <c r="BH807" s="8">
        <v>4.2871539098030644E-5</v>
      </c>
      <c r="BI807" s="8">
        <v>0.57704678080499938</v>
      </c>
      <c r="BJ807" s="8">
        <v>1.3753279324846781</v>
      </c>
      <c r="BK807" s="8">
        <v>1.0679168640620966</v>
      </c>
      <c r="BL807" s="8">
        <v>1.2212325261390324</v>
      </c>
    </row>
    <row r="808" spans="1:64" x14ac:dyDescent="0.3">
      <c r="A808" s="7">
        <v>611630</v>
      </c>
      <c r="B808" s="7" t="s">
        <v>839</v>
      </c>
      <c r="C808" s="8">
        <f t="shared" si="216"/>
        <v>0.13262630126100486</v>
      </c>
      <c r="D808" s="8">
        <f t="shared" si="217"/>
        <v>3.9370709682909677E-2</v>
      </c>
      <c r="E808" s="8">
        <f t="shared" si="218"/>
        <v>0.17875202983528388</v>
      </c>
      <c r="F808" s="8">
        <f t="shared" si="219"/>
        <v>1.2057491046290187E-2</v>
      </c>
      <c r="G808" s="8">
        <f t="shared" si="220"/>
        <v>3.6623514914111777E-3</v>
      </c>
      <c r="H808" s="8">
        <f t="shared" si="221"/>
        <v>1.5089827471885869E-2</v>
      </c>
      <c r="I808" s="8">
        <f t="shared" si="222"/>
        <v>7.5953993109329029E-2</v>
      </c>
      <c r="J808" s="8">
        <f t="shared" si="223"/>
        <v>2.2579720718443056E-2</v>
      </c>
      <c r="K808" s="8">
        <f t="shared" si="224"/>
        <v>0.10829493422425161</v>
      </c>
      <c r="L808" s="8">
        <f t="shared" si="225"/>
        <v>0.12508012594864196</v>
      </c>
      <c r="M808" s="8">
        <f t="shared" si="226"/>
        <v>3.7819596956353237E-2</v>
      </c>
      <c r="N808" s="8">
        <f t="shared" si="227"/>
        <v>0.18798299739388222</v>
      </c>
      <c r="O808" s="8">
        <f t="shared" si="228"/>
        <v>0.50318763336890338</v>
      </c>
      <c r="P808" s="8">
        <f t="shared" si="229"/>
        <v>2.9288897555015009E-4</v>
      </c>
      <c r="Q808" s="8">
        <f t="shared" si="230"/>
        <v>0.52193347605496776</v>
      </c>
      <c r="R808" s="8">
        <f t="shared" si="231"/>
        <v>1</v>
      </c>
      <c r="S808" s="8">
        <f t="shared" si="232"/>
        <v>0.9340354764608062</v>
      </c>
      <c r="T808" s="8">
        <f t="shared" si="233"/>
        <v>1.1100544545040321</v>
      </c>
      <c r="W808" s="7" t="s">
        <v>2111</v>
      </c>
      <c r="X808" s="7" t="s">
        <v>839</v>
      </c>
      <c r="Y808" s="8">
        <v>0</v>
      </c>
      <c r="Z808" s="8">
        <v>0</v>
      </c>
      <c r="AA808" s="8">
        <v>0</v>
      </c>
      <c r="AB808" s="8">
        <v>0</v>
      </c>
      <c r="AC808" s="8">
        <v>0</v>
      </c>
      <c r="AD808" s="8">
        <v>0</v>
      </c>
      <c r="AE808" s="8">
        <v>0</v>
      </c>
      <c r="AF808" s="8">
        <v>0</v>
      </c>
      <c r="AG808" s="8">
        <v>0</v>
      </c>
      <c r="AH808" s="8">
        <v>0</v>
      </c>
      <c r="AI808" s="8">
        <v>0</v>
      </c>
      <c r="AJ808" s="8">
        <v>0</v>
      </c>
      <c r="AK808" s="8">
        <v>0</v>
      </c>
      <c r="AL808" s="8">
        <v>0</v>
      </c>
      <c r="AM808" s="8">
        <v>0</v>
      </c>
      <c r="AN808" s="8">
        <v>1</v>
      </c>
      <c r="AO808" s="8">
        <v>0</v>
      </c>
      <c r="AP808" s="8">
        <v>0</v>
      </c>
      <c r="AS808" s="7">
        <v>611630</v>
      </c>
      <c r="AT808" s="7" t="s">
        <v>839</v>
      </c>
      <c r="AU808" s="8">
        <v>0.13262630126100486</v>
      </c>
      <c r="AV808" s="8">
        <v>3.9370709682909677E-2</v>
      </c>
      <c r="AW808" s="8">
        <v>0.17875202983528388</v>
      </c>
      <c r="AX808" s="8">
        <v>1.2057491046290187E-2</v>
      </c>
      <c r="AY808" s="8">
        <v>3.6623514914111777E-3</v>
      </c>
      <c r="AZ808" s="8">
        <v>1.5089827471885869E-2</v>
      </c>
      <c r="BA808" s="8">
        <v>7.5953993109329029E-2</v>
      </c>
      <c r="BB808" s="8">
        <v>2.2579720718443056E-2</v>
      </c>
      <c r="BC808" s="8">
        <v>0.10829493422425161</v>
      </c>
      <c r="BD808" s="8">
        <v>0.12508012594864196</v>
      </c>
      <c r="BE808" s="8">
        <v>3.7819596956353237E-2</v>
      </c>
      <c r="BF808" s="8">
        <v>0.18798299739388222</v>
      </c>
      <c r="BG808" s="8">
        <v>0.50318763336890338</v>
      </c>
      <c r="BH808" s="8">
        <v>2.9288897555015009E-4</v>
      </c>
      <c r="BI808" s="8">
        <v>0.52193347605496776</v>
      </c>
      <c r="BJ808" s="8">
        <v>1.3507490407790319</v>
      </c>
      <c r="BK808" s="8">
        <v>0.9340354764608062</v>
      </c>
      <c r="BL808" s="8">
        <v>1.1100544545040321</v>
      </c>
    </row>
    <row r="809" spans="1:64" x14ac:dyDescent="0.3">
      <c r="A809" s="7">
        <v>611691</v>
      </c>
      <c r="B809" s="7" t="s">
        <v>840</v>
      </c>
      <c r="C809" s="8">
        <f t="shared" si="216"/>
        <v>8.8855345295200006E-2</v>
      </c>
      <c r="D809" s="8">
        <f t="shared" si="217"/>
        <v>1.8651169443699999E-2</v>
      </c>
      <c r="E809" s="8">
        <f t="shared" si="218"/>
        <v>7.12457685773E-2</v>
      </c>
      <c r="F809" s="8">
        <f t="shared" si="219"/>
        <v>1.4319310286299999E-2</v>
      </c>
      <c r="G809" s="8">
        <f t="shared" si="220"/>
        <v>2.5991354535299998E-3</v>
      </c>
      <c r="H809" s="8">
        <f t="shared" si="221"/>
        <v>1.2329116285799999E-2</v>
      </c>
      <c r="I809" s="8">
        <f t="shared" si="222"/>
        <v>4.8489226736500003E-2</v>
      </c>
      <c r="J809" s="8">
        <f t="shared" si="223"/>
        <v>9.5526304399600002E-3</v>
      </c>
      <c r="K809" s="8">
        <f t="shared" si="224"/>
        <v>3.8675774804899997E-2</v>
      </c>
      <c r="L809" s="8">
        <f t="shared" si="225"/>
        <v>7.3098658548599996E-2</v>
      </c>
      <c r="M809" s="8">
        <f t="shared" si="226"/>
        <v>1.53628163869E-2</v>
      </c>
      <c r="N809" s="8">
        <f t="shared" si="227"/>
        <v>7.0614631296299996E-2</v>
      </c>
      <c r="O809" s="8">
        <f t="shared" si="228"/>
        <v>0.60709307337999996</v>
      </c>
      <c r="P809" s="8">
        <f t="shared" si="229"/>
        <v>4.7432123897800001E-5</v>
      </c>
      <c r="Q809" s="8">
        <f t="shared" si="230"/>
        <v>0.57789189940200003</v>
      </c>
      <c r="R809" s="8">
        <f t="shared" si="231"/>
        <v>1.1787522833199999</v>
      </c>
      <c r="S809" s="8">
        <f t="shared" si="232"/>
        <v>1.0292475620299999</v>
      </c>
      <c r="T809" s="8">
        <f t="shared" si="233"/>
        <v>1.0967176319800001</v>
      </c>
      <c r="W809" s="7" t="s">
        <v>2112</v>
      </c>
      <c r="X809" s="7" t="s">
        <v>840</v>
      </c>
      <c r="Y809" s="8">
        <v>8.8855345295200006E-2</v>
      </c>
      <c r="Z809" s="8">
        <v>1.8651169443699999E-2</v>
      </c>
      <c r="AA809" s="8">
        <v>7.12457685773E-2</v>
      </c>
      <c r="AB809" s="8">
        <v>1.4319310286299999E-2</v>
      </c>
      <c r="AC809" s="8">
        <v>2.5991354535299998E-3</v>
      </c>
      <c r="AD809" s="8">
        <v>1.2329116285799999E-2</v>
      </c>
      <c r="AE809" s="8">
        <v>4.8489226736500003E-2</v>
      </c>
      <c r="AF809" s="8">
        <v>9.5526304399600002E-3</v>
      </c>
      <c r="AG809" s="8">
        <v>3.8675774804899997E-2</v>
      </c>
      <c r="AH809" s="8">
        <v>7.3098658548599996E-2</v>
      </c>
      <c r="AI809" s="8">
        <v>1.53628163869E-2</v>
      </c>
      <c r="AJ809" s="8">
        <v>7.0614631296299996E-2</v>
      </c>
      <c r="AK809" s="8">
        <v>0.60709307337999996</v>
      </c>
      <c r="AL809" s="8">
        <v>4.7432123897800001E-5</v>
      </c>
      <c r="AM809" s="8">
        <v>0.57789189940200003</v>
      </c>
      <c r="AN809" s="8">
        <v>1.1787522833199999</v>
      </c>
      <c r="AO809" s="8">
        <v>1.0292475620299999</v>
      </c>
      <c r="AP809" s="8">
        <v>1.0967176319800001</v>
      </c>
      <c r="AS809" s="7">
        <v>611691</v>
      </c>
      <c r="AT809" s="7" t="s">
        <v>840</v>
      </c>
      <c r="AU809" s="8">
        <v>0.14169446210049841</v>
      </c>
      <c r="AV809" s="8">
        <v>4.1460726272196789E-2</v>
      </c>
      <c r="AW809" s="8">
        <v>0.19207821492049029</v>
      </c>
      <c r="AX809" s="8">
        <v>2.7329904448777413E-2</v>
      </c>
      <c r="AY809" s="8">
        <v>7.2522401634580631E-3</v>
      </c>
      <c r="AZ809" s="8">
        <v>3.3778670503971285E-2</v>
      </c>
      <c r="BA809" s="8">
        <v>8.1055352991506457E-2</v>
      </c>
      <c r="BB809" s="8">
        <v>2.3698414918498376E-2</v>
      </c>
      <c r="BC809" s="8">
        <v>0.11609582915114033</v>
      </c>
      <c r="BD809" s="8">
        <v>0.12157021889452098</v>
      </c>
      <c r="BE809" s="8">
        <v>3.6509521931649996E-2</v>
      </c>
      <c r="BF809" s="8">
        <v>0.18529792385987581</v>
      </c>
      <c r="BG809" s="8">
        <v>0.60709307337999985</v>
      </c>
      <c r="BH809" s="8">
        <v>4.2347229647964531E-5</v>
      </c>
      <c r="BI809" s="8">
        <v>0.57789189940200003</v>
      </c>
      <c r="BJ809" s="8">
        <v>1.3752334032938711</v>
      </c>
      <c r="BK809" s="8">
        <v>1.0683608151162902</v>
      </c>
      <c r="BL809" s="8">
        <v>1.22084959706129</v>
      </c>
    </row>
    <row r="810" spans="1:64" x14ac:dyDescent="0.3">
      <c r="A810" s="7">
        <v>611692</v>
      </c>
      <c r="B810" s="7" t="s">
        <v>841</v>
      </c>
      <c r="C810" s="8">
        <f t="shared" si="216"/>
        <v>8.9059459546000003E-2</v>
      </c>
      <c r="D810" s="8">
        <f t="shared" si="217"/>
        <v>1.8712253098099998E-2</v>
      </c>
      <c r="E810" s="8">
        <f t="shared" si="218"/>
        <v>6.7527310963300002E-2</v>
      </c>
      <c r="F810" s="8">
        <f t="shared" si="219"/>
        <v>1.08922093734E-3</v>
      </c>
      <c r="G810" s="8">
        <f t="shared" si="220"/>
        <v>1.9967053756299999E-4</v>
      </c>
      <c r="H810" s="8">
        <f t="shared" si="221"/>
        <v>8.8776289583700002E-4</v>
      </c>
      <c r="I810" s="8">
        <f t="shared" si="222"/>
        <v>4.8344616694000003E-2</v>
      </c>
      <c r="J810" s="8">
        <f t="shared" si="223"/>
        <v>9.5908468904099993E-3</v>
      </c>
      <c r="K810" s="8">
        <f t="shared" si="224"/>
        <v>3.6487701464600002E-2</v>
      </c>
      <c r="L810" s="8">
        <f t="shared" si="225"/>
        <v>7.97299358998E-2</v>
      </c>
      <c r="M810" s="8">
        <f t="shared" si="226"/>
        <v>1.6639543586600001E-2</v>
      </c>
      <c r="N810" s="8">
        <f t="shared" si="227"/>
        <v>7.2343039714700005E-2</v>
      </c>
      <c r="O810" s="8">
        <f t="shared" si="228"/>
        <v>0.56259686907899997</v>
      </c>
      <c r="P810" s="8">
        <f t="shared" si="229"/>
        <v>6.1803694851899997E-4</v>
      </c>
      <c r="Q810" s="8">
        <f t="shared" si="230"/>
        <v>0.57722681254499997</v>
      </c>
      <c r="R810" s="8">
        <f t="shared" si="231"/>
        <v>1.17529902361</v>
      </c>
      <c r="S810" s="8">
        <f t="shared" si="232"/>
        <v>1.0021766543699999</v>
      </c>
      <c r="T810" s="8">
        <f t="shared" si="233"/>
        <v>1.09442316505</v>
      </c>
      <c r="W810" s="7" t="s">
        <v>2113</v>
      </c>
      <c r="X810" s="7" t="s">
        <v>841</v>
      </c>
      <c r="Y810" s="8">
        <v>8.9059459546000003E-2</v>
      </c>
      <c r="Z810" s="8">
        <v>1.8712253098099998E-2</v>
      </c>
      <c r="AA810" s="8">
        <v>6.7527310963300002E-2</v>
      </c>
      <c r="AB810" s="8">
        <v>1.08922093734E-3</v>
      </c>
      <c r="AC810" s="8">
        <v>1.9967053756299999E-4</v>
      </c>
      <c r="AD810" s="8">
        <v>8.8776289583700002E-4</v>
      </c>
      <c r="AE810" s="8">
        <v>4.8344616694000003E-2</v>
      </c>
      <c r="AF810" s="8">
        <v>9.5908468904099993E-3</v>
      </c>
      <c r="AG810" s="8">
        <v>3.6487701464600002E-2</v>
      </c>
      <c r="AH810" s="8">
        <v>7.97299358998E-2</v>
      </c>
      <c r="AI810" s="8">
        <v>1.6639543586600001E-2</v>
      </c>
      <c r="AJ810" s="8">
        <v>7.2343039714700005E-2</v>
      </c>
      <c r="AK810" s="8">
        <v>0.56259686907899997</v>
      </c>
      <c r="AL810" s="8">
        <v>6.1803694851899997E-4</v>
      </c>
      <c r="AM810" s="8">
        <v>0.57722681254499997</v>
      </c>
      <c r="AN810" s="8">
        <v>1.17529902361</v>
      </c>
      <c r="AO810" s="8">
        <v>1.0021766543699999</v>
      </c>
      <c r="AP810" s="8">
        <v>1.09442316505</v>
      </c>
      <c r="AS810" s="7">
        <v>611692</v>
      </c>
      <c r="AT810" s="7" t="s">
        <v>841</v>
      </c>
      <c r="AU810" s="8">
        <v>0.14104193269299029</v>
      </c>
      <c r="AV810" s="8">
        <v>4.1202763638488717E-2</v>
      </c>
      <c r="AW810" s="8">
        <v>0.19004091918484353</v>
      </c>
      <c r="AX810" s="8">
        <v>1.6805286233445169E-2</v>
      </c>
      <c r="AY810" s="8">
        <v>4.7069067034395317E-3</v>
      </c>
      <c r="AZ810" s="8">
        <v>2.1387902554264662E-2</v>
      </c>
      <c r="BA810" s="8">
        <v>8.0548732308343557E-2</v>
      </c>
      <c r="BB810" s="8">
        <v>2.3577331391675636E-2</v>
      </c>
      <c r="BC810" s="8">
        <v>0.11509488963562904</v>
      </c>
      <c r="BD810" s="8">
        <v>0.13145286876759354</v>
      </c>
      <c r="BE810" s="8">
        <v>3.9158827388845165E-2</v>
      </c>
      <c r="BF810" s="8">
        <v>0.1979166935810597</v>
      </c>
      <c r="BG810" s="8">
        <v>0.55352272602933961</v>
      </c>
      <c r="BH810" s="8">
        <v>1.2225738992570164E-4</v>
      </c>
      <c r="BI810" s="8">
        <v>0.56791670266524175</v>
      </c>
      <c r="BJ810" s="8">
        <v>1.3722856155161289</v>
      </c>
      <c r="BK810" s="8">
        <v>1.0267710632329032</v>
      </c>
      <c r="BL810" s="8">
        <v>1.2030919210780646</v>
      </c>
    </row>
    <row r="811" spans="1:64" x14ac:dyDescent="0.3">
      <c r="A811" s="7">
        <v>611699</v>
      </c>
      <c r="B811" s="7" t="s">
        <v>842</v>
      </c>
      <c r="C811" s="8">
        <f t="shared" si="216"/>
        <v>8.8888048163600006E-2</v>
      </c>
      <c r="D811" s="8">
        <f t="shared" si="217"/>
        <v>1.86837956057E-2</v>
      </c>
      <c r="E811" s="8">
        <f t="shared" si="218"/>
        <v>7.0148649338899999E-2</v>
      </c>
      <c r="F811" s="8">
        <f t="shared" si="219"/>
        <v>1.1405273687999999E-2</v>
      </c>
      <c r="G811" s="8">
        <f t="shared" si="220"/>
        <v>2.0709117845200001E-3</v>
      </c>
      <c r="H811" s="8">
        <f t="shared" si="221"/>
        <v>9.6279810246499998E-3</v>
      </c>
      <c r="I811" s="8">
        <f t="shared" si="222"/>
        <v>4.8566750589E-2</v>
      </c>
      <c r="J811" s="8">
        <f t="shared" si="223"/>
        <v>9.5792752307700003E-3</v>
      </c>
      <c r="K811" s="8">
        <f t="shared" si="224"/>
        <v>3.8059954483900003E-2</v>
      </c>
      <c r="L811" s="8">
        <f t="shared" si="225"/>
        <v>7.3043527551099996E-2</v>
      </c>
      <c r="M811" s="8">
        <f t="shared" si="226"/>
        <v>1.53659929892E-2</v>
      </c>
      <c r="N811" s="8">
        <f t="shared" si="227"/>
        <v>6.9467017547599999E-2</v>
      </c>
      <c r="O811" s="8">
        <f t="shared" si="228"/>
        <v>0.60789701413399999</v>
      </c>
      <c r="P811" s="8">
        <f t="shared" si="229"/>
        <v>5.9601929154199999E-5</v>
      </c>
      <c r="Q811" s="8">
        <f t="shared" si="230"/>
        <v>0.57720403194699998</v>
      </c>
      <c r="R811" s="8">
        <f t="shared" si="231"/>
        <v>1.17772049311</v>
      </c>
      <c r="S811" s="8">
        <f t="shared" si="232"/>
        <v>1.0231041665</v>
      </c>
      <c r="T811" s="8">
        <f t="shared" si="233"/>
        <v>1.0962059802999999</v>
      </c>
      <c r="W811" s="7" t="s">
        <v>2114</v>
      </c>
      <c r="X811" s="7" t="s">
        <v>842</v>
      </c>
      <c r="Y811" s="8">
        <v>8.8888048163600006E-2</v>
      </c>
      <c r="Z811" s="8">
        <v>1.86837956057E-2</v>
      </c>
      <c r="AA811" s="8">
        <v>7.0148649338899999E-2</v>
      </c>
      <c r="AB811" s="8">
        <v>1.1405273687999999E-2</v>
      </c>
      <c r="AC811" s="8">
        <v>2.0709117845200001E-3</v>
      </c>
      <c r="AD811" s="8">
        <v>9.6279810246499998E-3</v>
      </c>
      <c r="AE811" s="8">
        <v>4.8566750589E-2</v>
      </c>
      <c r="AF811" s="8">
        <v>9.5792752307700003E-3</v>
      </c>
      <c r="AG811" s="8">
        <v>3.8059954483900003E-2</v>
      </c>
      <c r="AH811" s="8">
        <v>7.3043527551099996E-2</v>
      </c>
      <c r="AI811" s="8">
        <v>1.53659929892E-2</v>
      </c>
      <c r="AJ811" s="8">
        <v>6.9467017547599999E-2</v>
      </c>
      <c r="AK811" s="8">
        <v>0.60789701413399999</v>
      </c>
      <c r="AL811" s="8">
        <v>5.9601929154199999E-5</v>
      </c>
      <c r="AM811" s="8">
        <v>0.57720403194699998</v>
      </c>
      <c r="AN811" s="8">
        <v>1.17772049311</v>
      </c>
      <c r="AO811" s="8">
        <v>1.0231041665</v>
      </c>
      <c r="AP811" s="8">
        <v>1.0962059802999999</v>
      </c>
      <c r="AS811" s="7">
        <v>611699</v>
      </c>
      <c r="AT811" s="7" t="s">
        <v>842</v>
      </c>
      <c r="AU811" s="8">
        <v>0.14173708301294033</v>
      </c>
      <c r="AV811" s="8">
        <v>4.14852598098613E-2</v>
      </c>
      <c r="AW811" s="8">
        <v>0.19082369645874511</v>
      </c>
      <c r="AX811" s="8">
        <v>2.7269609133407906E-2</v>
      </c>
      <c r="AY811" s="8">
        <v>7.391741052858049E-3</v>
      </c>
      <c r="AZ811" s="8">
        <v>3.2992231416234849E-2</v>
      </c>
      <c r="BA811" s="8">
        <v>8.1169169139574199E-2</v>
      </c>
      <c r="BB811" s="8">
        <v>2.3736732451616289E-2</v>
      </c>
      <c r="BC811" s="8">
        <v>0.1154549314440371</v>
      </c>
      <c r="BD811" s="8">
        <v>0.12144532830438227</v>
      </c>
      <c r="BE811" s="8">
        <v>3.6477668580633858E-2</v>
      </c>
      <c r="BF811" s="8">
        <v>0.18379417232759035</v>
      </c>
      <c r="BG811" s="8">
        <v>0.60789701413399955</v>
      </c>
      <c r="BH811" s="8">
        <v>5.347167008924517E-5</v>
      </c>
      <c r="BI811" s="8">
        <v>0.57720403194700043</v>
      </c>
      <c r="BJ811" s="8">
        <v>1.3740460392814513</v>
      </c>
      <c r="BK811" s="8">
        <v>1.0676535816022583</v>
      </c>
      <c r="BL811" s="8">
        <v>1.220360833035161</v>
      </c>
    </row>
    <row r="812" spans="1:64" x14ac:dyDescent="0.3">
      <c r="A812" s="7">
        <v>611710</v>
      </c>
      <c r="B812" s="7" t="s">
        <v>843</v>
      </c>
      <c r="C812" s="8">
        <f t="shared" si="216"/>
        <v>8.8514187917100001E-2</v>
      </c>
      <c r="D812" s="8">
        <f t="shared" si="217"/>
        <v>1.8539033062600001E-2</v>
      </c>
      <c r="E812" s="8">
        <f t="shared" si="218"/>
        <v>5.8041592067700001E-2</v>
      </c>
      <c r="F812" s="8">
        <f t="shared" si="219"/>
        <v>3.3613845896799999E-2</v>
      </c>
      <c r="G812" s="8">
        <f t="shared" si="220"/>
        <v>6.0982153562600004E-3</v>
      </c>
      <c r="H812" s="8">
        <f t="shared" si="221"/>
        <v>2.29567961259E-2</v>
      </c>
      <c r="I812" s="8">
        <f t="shared" si="222"/>
        <v>4.8434821416499997E-2</v>
      </c>
      <c r="J812" s="8">
        <f t="shared" si="223"/>
        <v>9.5140742716500002E-3</v>
      </c>
      <c r="K812" s="8">
        <f t="shared" si="224"/>
        <v>3.0933433535800001E-2</v>
      </c>
      <c r="L812" s="8">
        <f t="shared" si="225"/>
        <v>7.1775568569500001E-2</v>
      </c>
      <c r="M812" s="8">
        <f t="shared" si="226"/>
        <v>1.5051051284499999E-2</v>
      </c>
      <c r="N812" s="8">
        <f t="shared" si="227"/>
        <v>5.6985867003999997E-2</v>
      </c>
      <c r="O812" s="8">
        <f t="shared" si="228"/>
        <v>0.61616212567899997</v>
      </c>
      <c r="P812" s="8">
        <f t="shared" si="229"/>
        <v>2.01147224393E-5</v>
      </c>
      <c r="Q812" s="8">
        <f t="shared" si="230"/>
        <v>0.57689438090300005</v>
      </c>
      <c r="R812" s="8">
        <f t="shared" si="231"/>
        <v>1.1650948130500001</v>
      </c>
      <c r="S812" s="8">
        <f t="shared" si="232"/>
        <v>1.0626688573800001</v>
      </c>
      <c r="T812" s="8">
        <f t="shared" si="233"/>
        <v>1.0888823292200001</v>
      </c>
      <c r="W812" s="7" t="s">
        <v>2115</v>
      </c>
      <c r="X812" s="7" t="s">
        <v>843</v>
      </c>
      <c r="Y812" s="8">
        <v>8.8514187917100001E-2</v>
      </c>
      <c r="Z812" s="8">
        <v>1.8539033062600001E-2</v>
      </c>
      <c r="AA812" s="8">
        <v>5.8041592067700001E-2</v>
      </c>
      <c r="AB812" s="8">
        <v>3.3613845896799999E-2</v>
      </c>
      <c r="AC812" s="8">
        <v>6.0982153562600004E-3</v>
      </c>
      <c r="AD812" s="8">
        <v>2.29567961259E-2</v>
      </c>
      <c r="AE812" s="8">
        <v>4.8434821416499997E-2</v>
      </c>
      <c r="AF812" s="8">
        <v>9.5140742716500002E-3</v>
      </c>
      <c r="AG812" s="8">
        <v>3.0933433535800001E-2</v>
      </c>
      <c r="AH812" s="8">
        <v>7.1775568569500001E-2</v>
      </c>
      <c r="AI812" s="8">
        <v>1.5051051284499999E-2</v>
      </c>
      <c r="AJ812" s="8">
        <v>5.6985867003999997E-2</v>
      </c>
      <c r="AK812" s="8">
        <v>0.61616212567899997</v>
      </c>
      <c r="AL812" s="8">
        <v>2.01147224393E-5</v>
      </c>
      <c r="AM812" s="8">
        <v>0.57689438090300005</v>
      </c>
      <c r="AN812" s="8">
        <v>1.1650948130500001</v>
      </c>
      <c r="AO812" s="8">
        <v>1.0626688573800001</v>
      </c>
      <c r="AP812" s="8">
        <v>1.0888823292200001</v>
      </c>
      <c r="AS812" s="7">
        <v>611710</v>
      </c>
      <c r="AT812" s="7" t="s">
        <v>843</v>
      </c>
      <c r="AU812" s="8">
        <v>0.14144698682209195</v>
      </c>
      <c r="AV812" s="8">
        <v>4.1361434761341929E-2</v>
      </c>
      <c r="AW812" s="8">
        <v>0.19055570213824519</v>
      </c>
      <c r="AX812" s="8">
        <v>5.6134118035022405E-2</v>
      </c>
      <c r="AY812" s="8">
        <v>1.5348806287828547E-2</v>
      </c>
      <c r="AZ812" s="8">
        <v>6.8991120942060974E-2</v>
      </c>
      <c r="BA812" s="8">
        <v>8.1051368797516121E-2</v>
      </c>
      <c r="BB812" s="8">
        <v>2.3689538526197092E-2</v>
      </c>
      <c r="BC812" s="8">
        <v>0.1153188847947403</v>
      </c>
      <c r="BD812" s="8">
        <v>0.11955618930336773</v>
      </c>
      <c r="BE812" s="8">
        <v>3.5894234616170966E-2</v>
      </c>
      <c r="BF812" s="8">
        <v>0.18103651159894193</v>
      </c>
      <c r="BG812" s="8">
        <v>0.61616212567899986</v>
      </c>
      <c r="BH812" s="8">
        <v>2.303554898701113E-5</v>
      </c>
      <c r="BI812" s="8">
        <v>0.57689438090299938</v>
      </c>
      <c r="BJ812" s="8">
        <v>1.3733641237219354</v>
      </c>
      <c r="BK812" s="8">
        <v>1.1404740452649997</v>
      </c>
      <c r="BL812" s="8">
        <v>1.2200597921182252</v>
      </c>
    </row>
    <row r="813" spans="1:64" x14ac:dyDescent="0.3">
      <c r="A813" s="7">
        <v>621111</v>
      </c>
      <c r="B813" s="7" t="s">
        <v>844</v>
      </c>
      <c r="C813" s="8">
        <f t="shared" si="216"/>
        <v>4.4793479954400001E-2</v>
      </c>
      <c r="D813" s="8">
        <f t="shared" si="217"/>
        <v>5.3798653041200002E-3</v>
      </c>
      <c r="E813" s="8">
        <f t="shared" si="218"/>
        <v>7.4806058001699996E-2</v>
      </c>
      <c r="F813" s="8">
        <f t="shared" si="219"/>
        <v>7.8016588865900002E-2</v>
      </c>
      <c r="G813" s="8">
        <f t="shared" si="220"/>
        <v>8.2609170861899991E-3</v>
      </c>
      <c r="H813" s="8">
        <f t="shared" si="221"/>
        <v>0.109873085134</v>
      </c>
      <c r="I813" s="8">
        <f t="shared" si="222"/>
        <v>2.3415274376700001E-2</v>
      </c>
      <c r="J813" s="8">
        <f t="shared" si="223"/>
        <v>2.5728034584599998E-3</v>
      </c>
      <c r="K813" s="8">
        <f t="shared" si="224"/>
        <v>3.2453006561699999E-2</v>
      </c>
      <c r="L813" s="8">
        <f t="shared" si="225"/>
        <v>3.4184346877799997E-2</v>
      </c>
      <c r="M813" s="8">
        <f t="shared" si="226"/>
        <v>4.0251090427399997E-3</v>
      </c>
      <c r="N813" s="8">
        <f t="shared" si="227"/>
        <v>6.4739805116100002E-2</v>
      </c>
      <c r="O813" s="8">
        <f t="shared" si="228"/>
        <v>0.72091461435100002</v>
      </c>
      <c r="P813" s="8">
        <f t="shared" si="229"/>
        <v>5.2660426567700002E-6</v>
      </c>
      <c r="Q813" s="8">
        <f t="shared" si="230"/>
        <v>0.66873995346899995</v>
      </c>
      <c r="R813" s="8">
        <f t="shared" si="231"/>
        <v>1.12497940326</v>
      </c>
      <c r="S813" s="8">
        <f t="shared" si="232"/>
        <v>1.1961505910900001</v>
      </c>
      <c r="T813" s="8">
        <f t="shared" si="233"/>
        <v>1.0584410844000001</v>
      </c>
      <c r="W813" s="7" t="s">
        <v>2116</v>
      </c>
      <c r="X813" s="7" t="s">
        <v>844</v>
      </c>
      <c r="Y813" s="8">
        <v>4.4793479954400001E-2</v>
      </c>
      <c r="Z813" s="8">
        <v>5.3798653041200002E-3</v>
      </c>
      <c r="AA813" s="8">
        <v>7.4806058001699996E-2</v>
      </c>
      <c r="AB813" s="8">
        <v>7.8016588865900002E-2</v>
      </c>
      <c r="AC813" s="8">
        <v>8.2609170861899991E-3</v>
      </c>
      <c r="AD813" s="8">
        <v>0.109873085134</v>
      </c>
      <c r="AE813" s="8">
        <v>2.3415274376700001E-2</v>
      </c>
      <c r="AF813" s="8">
        <v>2.5728034584599998E-3</v>
      </c>
      <c r="AG813" s="8">
        <v>3.2453006561699999E-2</v>
      </c>
      <c r="AH813" s="8">
        <v>3.4184346877799997E-2</v>
      </c>
      <c r="AI813" s="8">
        <v>4.0251090427399997E-3</v>
      </c>
      <c r="AJ813" s="8">
        <v>6.4739805116100002E-2</v>
      </c>
      <c r="AK813" s="8">
        <v>0.72091461435100002</v>
      </c>
      <c r="AL813" s="8">
        <v>5.2660426567700002E-6</v>
      </c>
      <c r="AM813" s="8">
        <v>0.66873995346899995</v>
      </c>
      <c r="AN813" s="8">
        <v>1.12497940326</v>
      </c>
      <c r="AO813" s="8">
        <v>1.1961505910900001</v>
      </c>
      <c r="AP813" s="8">
        <v>1.0584410844000001</v>
      </c>
      <c r="AS813" s="7">
        <v>621111</v>
      </c>
      <c r="AT813" s="7" t="s">
        <v>844</v>
      </c>
      <c r="AU813" s="8">
        <v>8.9301905656464536E-2</v>
      </c>
      <c r="AV813" s="8">
        <v>1.9804213808243709E-2</v>
      </c>
      <c r="AW813" s="8">
        <v>0.20156873247364196</v>
      </c>
      <c r="AX813" s="8">
        <v>0.11130019684802582</v>
      </c>
      <c r="AY813" s="8">
        <v>2.1626672862253712E-2</v>
      </c>
      <c r="AZ813" s="8">
        <v>0.21877986910366617</v>
      </c>
      <c r="BA813" s="8">
        <v>4.9892065707900023E-2</v>
      </c>
      <c r="BB813" s="8">
        <v>1.0413880424425486E-2</v>
      </c>
      <c r="BC813" s="8">
        <v>0.10242751119567255</v>
      </c>
      <c r="BD813" s="8">
        <v>7.0500490060808094E-2</v>
      </c>
      <c r="BE813" s="8">
        <v>1.5382508780666933E-2</v>
      </c>
      <c r="BF813" s="8">
        <v>0.16773533588203712</v>
      </c>
      <c r="BG813" s="8">
        <v>0.72091461435100046</v>
      </c>
      <c r="BH813" s="8">
        <v>6.4523904874050005E-6</v>
      </c>
      <c r="BI813" s="8">
        <v>0.66873995346900006</v>
      </c>
      <c r="BJ813" s="8">
        <v>1.3106748519388713</v>
      </c>
      <c r="BK813" s="8">
        <v>1.3517067388143553</v>
      </c>
      <c r="BL813" s="8">
        <v>1.162733457328387</v>
      </c>
    </row>
    <row r="814" spans="1:64" x14ac:dyDescent="0.3">
      <c r="A814" s="7">
        <v>621112</v>
      </c>
      <c r="B814" s="7" t="s">
        <v>845</v>
      </c>
      <c r="C814" s="8">
        <f t="shared" si="216"/>
        <v>8.2112189923438703E-2</v>
      </c>
      <c r="D814" s="8">
        <f t="shared" si="217"/>
        <v>1.8741987668137904E-2</v>
      </c>
      <c r="E814" s="8">
        <f t="shared" si="218"/>
        <v>0.18928857865604359</v>
      </c>
      <c r="F814" s="8">
        <f t="shared" si="219"/>
        <v>9.7400491672951645E-2</v>
      </c>
      <c r="G814" s="8">
        <f t="shared" si="220"/>
        <v>1.9038999052842096E-2</v>
      </c>
      <c r="H814" s="8">
        <f t="shared" si="221"/>
        <v>0.19758428478331452</v>
      </c>
      <c r="I814" s="8">
        <f t="shared" si="222"/>
        <v>4.6081503712933874E-2</v>
      </c>
      <c r="J814" s="8">
        <f t="shared" si="223"/>
        <v>9.8942885321072586E-3</v>
      </c>
      <c r="K814" s="8">
        <f t="shared" si="224"/>
        <v>9.6771304911200035E-2</v>
      </c>
      <c r="L814" s="8">
        <f t="shared" si="225"/>
        <v>6.7402695984898384E-2</v>
      </c>
      <c r="M814" s="8">
        <f t="shared" si="226"/>
        <v>1.5123427295142095E-2</v>
      </c>
      <c r="N814" s="8">
        <f t="shared" si="227"/>
        <v>0.16302285965290966</v>
      </c>
      <c r="O814" s="8">
        <f t="shared" si="228"/>
        <v>0.60604909643090277</v>
      </c>
      <c r="P814" s="8">
        <f t="shared" si="229"/>
        <v>5.7194473957085489E-6</v>
      </c>
      <c r="Q814" s="8">
        <f t="shared" si="230"/>
        <v>0.58320525441338711</v>
      </c>
      <c r="R814" s="8">
        <f t="shared" si="231"/>
        <v>1</v>
      </c>
      <c r="S814" s="8">
        <f t="shared" si="232"/>
        <v>1.1849915174449996</v>
      </c>
      <c r="T814" s="8">
        <f t="shared" si="233"/>
        <v>1.0237148390916131</v>
      </c>
      <c r="W814" s="7" t="s">
        <v>2117</v>
      </c>
      <c r="X814" s="7" t="s">
        <v>845</v>
      </c>
      <c r="Y814" s="8">
        <v>0</v>
      </c>
      <c r="Z814" s="8">
        <v>0</v>
      </c>
      <c r="AA814" s="8">
        <v>0</v>
      </c>
      <c r="AB814" s="8">
        <v>0</v>
      </c>
      <c r="AC814" s="8">
        <v>0</v>
      </c>
      <c r="AD814" s="8">
        <v>0</v>
      </c>
      <c r="AE814" s="8">
        <v>0</v>
      </c>
      <c r="AF814" s="8">
        <v>0</v>
      </c>
      <c r="AG814" s="8">
        <v>0</v>
      </c>
      <c r="AH814" s="8">
        <v>0</v>
      </c>
      <c r="AI814" s="8">
        <v>0</v>
      </c>
      <c r="AJ814" s="8">
        <v>0</v>
      </c>
      <c r="AK814" s="8">
        <v>0</v>
      </c>
      <c r="AL814" s="8">
        <v>0</v>
      </c>
      <c r="AM814" s="8">
        <v>0</v>
      </c>
      <c r="AN814" s="8">
        <v>1</v>
      </c>
      <c r="AO814" s="8">
        <v>0</v>
      </c>
      <c r="AP814" s="8">
        <v>0</v>
      </c>
      <c r="AS814" s="7">
        <v>621112</v>
      </c>
      <c r="AT814" s="7" t="s">
        <v>845</v>
      </c>
      <c r="AU814" s="8">
        <v>8.2112189923438703E-2</v>
      </c>
      <c r="AV814" s="8">
        <v>1.8741987668137904E-2</v>
      </c>
      <c r="AW814" s="8">
        <v>0.18928857865604359</v>
      </c>
      <c r="AX814" s="8">
        <v>9.7400491672951645E-2</v>
      </c>
      <c r="AY814" s="8">
        <v>1.9038999052842096E-2</v>
      </c>
      <c r="AZ814" s="8">
        <v>0.19758428478331452</v>
      </c>
      <c r="BA814" s="8">
        <v>4.6081503712933874E-2</v>
      </c>
      <c r="BB814" s="8">
        <v>9.8942885321072586E-3</v>
      </c>
      <c r="BC814" s="8">
        <v>9.6771304911200035E-2</v>
      </c>
      <c r="BD814" s="8">
        <v>6.7402695984898384E-2</v>
      </c>
      <c r="BE814" s="8">
        <v>1.5123427295142095E-2</v>
      </c>
      <c r="BF814" s="8">
        <v>0.16302285965290966</v>
      </c>
      <c r="BG814" s="8">
        <v>0.60604909643090277</v>
      </c>
      <c r="BH814" s="8">
        <v>5.7194473957085489E-6</v>
      </c>
      <c r="BI814" s="8">
        <v>0.58320525441338711</v>
      </c>
      <c r="BJ814" s="8">
        <v>1.2901427562474195</v>
      </c>
      <c r="BK814" s="8">
        <v>1.1849915174449996</v>
      </c>
      <c r="BL814" s="8">
        <v>1.0237148390916131</v>
      </c>
    </row>
    <row r="815" spans="1:64" x14ac:dyDescent="0.3">
      <c r="A815" s="7">
        <v>621210</v>
      </c>
      <c r="B815" s="7" t="s">
        <v>846</v>
      </c>
      <c r="C815" s="8">
        <f t="shared" si="216"/>
        <v>4.5742691997100002E-2</v>
      </c>
      <c r="D815" s="8">
        <f t="shared" si="217"/>
        <v>7.1375776504399996E-3</v>
      </c>
      <c r="E815" s="8">
        <f t="shared" si="218"/>
        <v>8.3913280337099994E-2</v>
      </c>
      <c r="F815" s="8">
        <f t="shared" si="219"/>
        <v>3.9946172220500002E-2</v>
      </c>
      <c r="G815" s="8">
        <f t="shared" si="220"/>
        <v>5.7429104064300003E-3</v>
      </c>
      <c r="H815" s="8">
        <f t="shared" si="221"/>
        <v>5.0904376247500001E-2</v>
      </c>
      <c r="I815" s="8">
        <f t="shared" si="222"/>
        <v>2.8433115264200001E-2</v>
      </c>
      <c r="J815" s="8">
        <f t="shared" si="223"/>
        <v>3.99215427024E-3</v>
      </c>
      <c r="K815" s="8">
        <f t="shared" si="224"/>
        <v>3.2994989805300003E-2</v>
      </c>
      <c r="L815" s="8">
        <f t="shared" si="225"/>
        <v>3.4501734556299998E-2</v>
      </c>
      <c r="M815" s="8">
        <f t="shared" si="226"/>
        <v>5.4630608269600001E-3</v>
      </c>
      <c r="N815" s="8">
        <f t="shared" si="227"/>
        <v>8.3184186445000002E-2</v>
      </c>
      <c r="O815" s="8">
        <f t="shared" si="228"/>
        <v>0.68873395554500005</v>
      </c>
      <c r="P815" s="8">
        <f t="shared" si="229"/>
        <v>9.3940336675500001E-6</v>
      </c>
      <c r="Q815" s="8">
        <f t="shared" si="230"/>
        <v>0.55212677236999996</v>
      </c>
      <c r="R815" s="8">
        <f t="shared" si="231"/>
        <v>1.1367935499799999</v>
      </c>
      <c r="S815" s="8">
        <f t="shared" si="232"/>
        <v>1.0965934588699999</v>
      </c>
      <c r="T815" s="8">
        <f t="shared" si="233"/>
        <v>1.06542025934</v>
      </c>
      <c r="W815" s="7" t="s">
        <v>2118</v>
      </c>
      <c r="X815" s="7" t="s">
        <v>846</v>
      </c>
      <c r="Y815" s="8">
        <v>4.5742691997100002E-2</v>
      </c>
      <c r="Z815" s="8">
        <v>7.1375776504399996E-3</v>
      </c>
      <c r="AA815" s="8">
        <v>8.3913280337099994E-2</v>
      </c>
      <c r="AB815" s="8">
        <v>3.9946172220500002E-2</v>
      </c>
      <c r="AC815" s="8">
        <v>5.7429104064300003E-3</v>
      </c>
      <c r="AD815" s="8">
        <v>5.0904376247500001E-2</v>
      </c>
      <c r="AE815" s="8">
        <v>2.8433115264200001E-2</v>
      </c>
      <c r="AF815" s="8">
        <v>3.99215427024E-3</v>
      </c>
      <c r="AG815" s="8">
        <v>3.2994989805300003E-2</v>
      </c>
      <c r="AH815" s="8">
        <v>3.4501734556299998E-2</v>
      </c>
      <c r="AI815" s="8">
        <v>5.4630608269600001E-3</v>
      </c>
      <c r="AJ815" s="8">
        <v>8.3184186445000002E-2</v>
      </c>
      <c r="AK815" s="8">
        <v>0.68873395554500005</v>
      </c>
      <c r="AL815" s="8">
        <v>9.3940336675500001E-6</v>
      </c>
      <c r="AM815" s="8">
        <v>0.55212677236999996</v>
      </c>
      <c r="AN815" s="8">
        <v>1.1367935499799999</v>
      </c>
      <c r="AO815" s="8">
        <v>1.0965934588699999</v>
      </c>
      <c r="AP815" s="8">
        <v>1.06542025934</v>
      </c>
      <c r="AS815" s="7">
        <v>621210</v>
      </c>
      <c r="AT815" s="7" t="s">
        <v>846</v>
      </c>
      <c r="AU815" s="8">
        <v>8.6279559591235483E-2</v>
      </c>
      <c r="AV815" s="8">
        <v>2.1877442359011779E-2</v>
      </c>
      <c r="AW815" s="8">
        <v>0.2083277266964953</v>
      </c>
      <c r="AX815" s="8">
        <v>8.0205948324209658E-2</v>
      </c>
      <c r="AY815" s="8">
        <v>1.9538594200841933E-2</v>
      </c>
      <c r="AZ815" s="8">
        <v>0.16629396944695324</v>
      </c>
      <c r="BA815" s="8">
        <v>5.711906522889839E-2</v>
      </c>
      <c r="BB815" s="8">
        <v>1.3581861846042582E-2</v>
      </c>
      <c r="BC815" s="8">
        <v>0.11517458033856293</v>
      </c>
      <c r="BD815" s="8">
        <v>6.8265388822877415E-2</v>
      </c>
      <c r="BE815" s="8">
        <v>1.7529970952379351E-2</v>
      </c>
      <c r="BF815" s="8">
        <v>0.18897320875022577</v>
      </c>
      <c r="BG815" s="8">
        <v>0.67762534335878999</v>
      </c>
      <c r="BH815" s="8">
        <v>7.2173134501896776E-6</v>
      </c>
      <c r="BI815" s="8">
        <v>0.54322150184790274</v>
      </c>
      <c r="BJ815" s="8">
        <v>1.3164847286467742</v>
      </c>
      <c r="BK815" s="8">
        <v>1.2499094797137098</v>
      </c>
      <c r="BL815" s="8">
        <v>1.1697464751558067</v>
      </c>
    </row>
    <row r="816" spans="1:64" x14ac:dyDescent="0.3">
      <c r="A816" s="7">
        <v>621310</v>
      </c>
      <c r="B816" s="7" t="s">
        <v>847</v>
      </c>
      <c r="C816" s="8">
        <f t="shared" si="216"/>
        <v>3.8265538797400002E-2</v>
      </c>
      <c r="D816" s="8">
        <f t="shared" si="217"/>
        <v>6.48783672186E-3</v>
      </c>
      <c r="E816" s="8">
        <f t="shared" si="218"/>
        <v>8.9886736413800003E-2</v>
      </c>
      <c r="F816" s="8">
        <f t="shared" si="219"/>
        <v>1.12447799826E-2</v>
      </c>
      <c r="G816" s="8">
        <f t="shared" si="220"/>
        <v>1.8068412048099999E-3</v>
      </c>
      <c r="H816" s="8">
        <f t="shared" si="221"/>
        <v>2.5758431318199999E-2</v>
      </c>
      <c r="I816" s="8">
        <f t="shared" si="222"/>
        <v>1.80155324204E-2</v>
      </c>
      <c r="J816" s="8">
        <f t="shared" si="223"/>
        <v>2.8848051652899998E-3</v>
      </c>
      <c r="K816" s="8">
        <f t="shared" si="224"/>
        <v>3.7621381180499999E-2</v>
      </c>
      <c r="L816" s="8">
        <f t="shared" si="225"/>
        <v>2.4980784494599999E-2</v>
      </c>
      <c r="M816" s="8">
        <f t="shared" si="226"/>
        <v>4.6715521404600002E-3</v>
      </c>
      <c r="N816" s="8">
        <f t="shared" si="227"/>
        <v>7.6310682401000002E-2</v>
      </c>
      <c r="O816" s="8">
        <f t="shared" si="228"/>
        <v>0.73230157105600002</v>
      </c>
      <c r="P816" s="8">
        <f t="shared" si="229"/>
        <v>2.7233175684200001E-5</v>
      </c>
      <c r="Q816" s="8">
        <f t="shared" si="230"/>
        <v>0.69653384986300004</v>
      </c>
      <c r="R816" s="8">
        <f t="shared" si="231"/>
        <v>1.13464011193</v>
      </c>
      <c r="S816" s="8">
        <f t="shared" si="232"/>
        <v>1.0388100525099999</v>
      </c>
      <c r="T816" s="8">
        <f t="shared" si="233"/>
        <v>1.05852171877</v>
      </c>
      <c r="W816" s="7" t="s">
        <v>2119</v>
      </c>
      <c r="X816" s="7" t="s">
        <v>847</v>
      </c>
      <c r="Y816" s="8">
        <v>3.8265538797400002E-2</v>
      </c>
      <c r="Z816" s="8">
        <v>6.48783672186E-3</v>
      </c>
      <c r="AA816" s="8">
        <v>8.9886736413800003E-2</v>
      </c>
      <c r="AB816" s="8">
        <v>1.12447799826E-2</v>
      </c>
      <c r="AC816" s="8">
        <v>1.8068412048099999E-3</v>
      </c>
      <c r="AD816" s="8">
        <v>2.5758431318199999E-2</v>
      </c>
      <c r="AE816" s="8">
        <v>1.80155324204E-2</v>
      </c>
      <c r="AF816" s="8">
        <v>2.8848051652899998E-3</v>
      </c>
      <c r="AG816" s="8">
        <v>3.7621381180499999E-2</v>
      </c>
      <c r="AH816" s="8">
        <v>2.4980784494599999E-2</v>
      </c>
      <c r="AI816" s="8">
        <v>4.6715521404600002E-3</v>
      </c>
      <c r="AJ816" s="8">
        <v>7.6310682401000002E-2</v>
      </c>
      <c r="AK816" s="8">
        <v>0.73230157105600002</v>
      </c>
      <c r="AL816" s="8">
        <v>2.7233175684200001E-5</v>
      </c>
      <c r="AM816" s="8">
        <v>0.69653384986300004</v>
      </c>
      <c r="AN816" s="8">
        <v>1.13464011193</v>
      </c>
      <c r="AO816" s="8">
        <v>1.0388100525099999</v>
      </c>
      <c r="AP816" s="8">
        <v>1.05852171877</v>
      </c>
      <c r="AS816" s="7">
        <v>621310</v>
      </c>
      <c r="AT816" s="7" t="s">
        <v>847</v>
      </c>
      <c r="AU816" s="8">
        <v>7.0034912732579016E-2</v>
      </c>
      <c r="AV816" s="8">
        <v>1.8892309815082581E-2</v>
      </c>
      <c r="AW816" s="8">
        <v>0.21344823878451283</v>
      </c>
      <c r="AX816" s="8">
        <v>3.2500573133754838E-2</v>
      </c>
      <c r="AY816" s="8">
        <v>8.790418867699195E-3</v>
      </c>
      <c r="AZ816" s="8">
        <v>9.8427736115969347E-2</v>
      </c>
      <c r="BA816" s="8">
        <v>3.3022488557627412E-2</v>
      </c>
      <c r="BB816" s="8">
        <v>9.1942183365538721E-3</v>
      </c>
      <c r="BC816" s="8">
        <v>0.10392225918207738</v>
      </c>
      <c r="BD816" s="8">
        <v>4.9713989945240331E-2</v>
      </c>
      <c r="BE816" s="8">
        <v>1.4206244611229836E-2</v>
      </c>
      <c r="BF816" s="8">
        <v>0.17499664577265964</v>
      </c>
      <c r="BG816" s="8">
        <v>0.72049025539380562</v>
      </c>
      <c r="BH816" s="8">
        <v>1.4836998010438875E-5</v>
      </c>
      <c r="BI816" s="8">
        <v>0.68529943292972695</v>
      </c>
      <c r="BJ816" s="8">
        <v>1.3023754613319352</v>
      </c>
      <c r="BK816" s="8">
        <v>1.1235896958596774</v>
      </c>
      <c r="BL816" s="8">
        <v>1.1300099338183869</v>
      </c>
    </row>
    <row r="817" spans="1:64" x14ac:dyDescent="0.3">
      <c r="A817" s="7">
        <v>621320</v>
      </c>
      <c r="B817" s="7" t="s">
        <v>848</v>
      </c>
      <c r="C817" s="8">
        <f t="shared" si="216"/>
        <v>6.4677966146935481E-2</v>
      </c>
      <c r="D817" s="8">
        <f t="shared" si="217"/>
        <v>1.7896132137501936E-2</v>
      </c>
      <c r="E817" s="8">
        <f t="shared" si="218"/>
        <v>0.20119098188038226</v>
      </c>
      <c r="F817" s="8">
        <f t="shared" si="219"/>
        <v>3.5636610354116138E-2</v>
      </c>
      <c r="G817" s="8">
        <f t="shared" si="220"/>
        <v>9.6852757710122594E-3</v>
      </c>
      <c r="H817" s="8">
        <f t="shared" si="221"/>
        <v>0.10964623971415965</v>
      </c>
      <c r="I817" s="8">
        <f t="shared" si="222"/>
        <v>3.0745515159872581E-2</v>
      </c>
      <c r="J817" s="8">
        <f t="shared" si="223"/>
        <v>8.7504461807217746E-3</v>
      </c>
      <c r="K817" s="8">
        <f t="shared" si="224"/>
        <v>9.8467367595180613E-2</v>
      </c>
      <c r="L817" s="8">
        <f t="shared" si="225"/>
        <v>4.5834116299629038E-2</v>
      </c>
      <c r="M817" s="8">
        <f t="shared" si="226"/>
        <v>1.3460241257726937E-2</v>
      </c>
      <c r="N817" s="8">
        <f t="shared" si="227"/>
        <v>0.16474614973604515</v>
      </c>
      <c r="O817" s="8">
        <f t="shared" si="228"/>
        <v>0.65025689133758058</v>
      </c>
      <c r="P817" s="8">
        <f t="shared" si="229"/>
        <v>1.0799395848873707E-5</v>
      </c>
      <c r="Q817" s="8">
        <f t="shared" si="230"/>
        <v>0.61753707498290278</v>
      </c>
      <c r="R817" s="8">
        <f t="shared" si="231"/>
        <v>1</v>
      </c>
      <c r="S817" s="8">
        <f t="shared" si="232"/>
        <v>1.0420649000327424</v>
      </c>
      <c r="T817" s="8">
        <f t="shared" si="233"/>
        <v>1.0250601031298392</v>
      </c>
      <c r="W817" s="7" t="s">
        <v>2120</v>
      </c>
      <c r="X817" s="7" t="s">
        <v>848</v>
      </c>
      <c r="Y817" s="8">
        <v>0</v>
      </c>
      <c r="Z817" s="8">
        <v>0</v>
      </c>
      <c r="AA817" s="8">
        <v>0</v>
      </c>
      <c r="AB817" s="8">
        <v>0</v>
      </c>
      <c r="AC817" s="8">
        <v>0</v>
      </c>
      <c r="AD817" s="8">
        <v>0</v>
      </c>
      <c r="AE817" s="8">
        <v>0</v>
      </c>
      <c r="AF817" s="8">
        <v>0</v>
      </c>
      <c r="AG817" s="8">
        <v>0</v>
      </c>
      <c r="AH817" s="8">
        <v>0</v>
      </c>
      <c r="AI817" s="8">
        <v>0</v>
      </c>
      <c r="AJ817" s="8">
        <v>0</v>
      </c>
      <c r="AK817" s="8">
        <v>0</v>
      </c>
      <c r="AL817" s="8">
        <v>0</v>
      </c>
      <c r="AM817" s="8">
        <v>0</v>
      </c>
      <c r="AN817" s="8">
        <v>1</v>
      </c>
      <c r="AO817" s="8">
        <v>0</v>
      </c>
      <c r="AP817" s="8">
        <v>0</v>
      </c>
      <c r="AS817" s="7">
        <v>621320</v>
      </c>
      <c r="AT817" s="7" t="s">
        <v>848</v>
      </c>
      <c r="AU817" s="8">
        <v>6.4677966146935481E-2</v>
      </c>
      <c r="AV817" s="8">
        <v>1.7896132137501936E-2</v>
      </c>
      <c r="AW817" s="8">
        <v>0.20119098188038226</v>
      </c>
      <c r="AX817" s="8">
        <v>3.5636610354116138E-2</v>
      </c>
      <c r="AY817" s="8">
        <v>9.6852757710122594E-3</v>
      </c>
      <c r="AZ817" s="8">
        <v>0.10964623971415965</v>
      </c>
      <c r="BA817" s="8">
        <v>3.0745515159872581E-2</v>
      </c>
      <c r="BB817" s="8">
        <v>8.7504461807217746E-3</v>
      </c>
      <c r="BC817" s="8">
        <v>9.8467367595180613E-2</v>
      </c>
      <c r="BD817" s="8">
        <v>4.5834116299629038E-2</v>
      </c>
      <c r="BE817" s="8">
        <v>1.3460241257726937E-2</v>
      </c>
      <c r="BF817" s="8">
        <v>0.16474614973604515</v>
      </c>
      <c r="BG817" s="8">
        <v>0.65025689133758058</v>
      </c>
      <c r="BH817" s="8">
        <v>1.0799395848873707E-5</v>
      </c>
      <c r="BI817" s="8">
        <v>0.61753707498290278</v>
      </c>
      <c r="BJ817" s="8">
        <v>1.2837650801653229</v>
      </c>
      <c r="BK817" s="8">
        <v>1.0420649000327424</v>
      </c>
      <c r="BL817" s="8">
        <v>1.0250601031298392</v>
      </c>
    </row>
    <row r="818" spans="1:64" x14ac:dyDescent="0.3">
      <c r="A818" s="7">
        <v>621330</v>
      </c>
      <c r="B818" s="7" t="s">
        <v>849</v>
      </c>
      <c r="C818" s="8">
        <f t="shared" si="216"/>
        <v>3.8639332942100001E-2</v>
      </c>
      <c r="D818" s="8">
        <f t="shared" si="217"/>
        <v>6.5259764009300003E-3</v>
      </c>
      <c r="E818" s="8">
        <f t="shared" si="218"/>
        <v>8.0914371425800005E-2</v>
      </c>
      <c r="F818" s="8">
        <f t="shared" si="219"/>
        <v>1.3652608237199999E-2</v>
      </c>
      <c r="G818" s="8">
        <f t="shared" si="220"/>
        <v>2.1780165096499998E-3</v>
      </c>
      <c r="H818" s="8">
        <f t="shared" si="221"/>
        <v>2.7183718616599999E-2</v>
      </c>
      <c r="I818" s="8">
        <f t="shared" si="222"/>
        <v>1.8147494977600001E-2</v>
      </c>
      <c r="J818" s="8">
        <f t="shared" si="223"/>
        <v>2.8960508965699999E-3</v>
      </c>
      <c r="K818" s="8">
        <f t="shared" si="224"/>
        <v>3.3411678432300002E-2</v>
      </c>
      <c r="L818" s="8">
        <f t="shared" si="225"/>
        <v>2.4775940354900002E-2</v>
      </c>
      <c r="M818" s="8">
        <f t="shared" si="226"/>
        <v>4.6125593732E-3</v>
      </c>
      <c r="N818" s="8">
        <f t="shared" si="227"/>
        <v>6.7886674451600001E-2</v>
      </c>
      <c r="O818" s="8">
        <f t="shared" si="228"/>
        <v>0.74613718861</v>
      </c>
      <c r="P818" s="8">
        <f t="shared" si="229"/>
        <v>2.27197173521E-5</v>
      </c>
      <c r="Q818" s="8">
        <f t="shared" si="230"/>
        <v>0.69774747311100005</v>
      </c>
      <c r="R818" s="8">
        <f t="shared" si="231"/>
        <v>1.12607968077</v>
      </c>
      <c r="S818" s="8">
        <f t="shared" si="232"/>
        <v>1.0430143433600001</v>
      </c>
      <c r="T818" s="8">
        <f t="shared" si="233"/>
        <v>1.05445522431</v>
      </c>
      <c r="W818" s="7" t="s">
        <v>2121</v>
      </c>
      <c r="X818" s="7" t="s">
        <v>849</v>
      </c>
      <c r="Y818" s="8">
        <v>3.8639332942100001E-2</v>
      </c>
      <c r="Z818" s="8">
        <v>6.5259764009300003E-3</v>
      </c>
      <c r="AA818" s="8">
        <v>8.0914371425800005E-2</v>
      </c>
      <c r="AB818" s="8">
        <v>1.3652608237199999E-2</v>
      </c>
      <c r="AC818" s="8">
        <v>2.1780165096499998E-3</v>
      </c>
      <c r="AD818" s="8">
        <v>2.7183718616599999E-2</v>
      </c>
      <c r="AE818" s="8">
        <v>1.8147494977600001E-2</v>
      </c>
      <c r="AF818" s="8">
        <v>2.8960508965699999E-3</v>
      </c>
      <c r="AG818" s="8">
        <v>3.3411678432300002E-2</v>
      </c>
      <c r="AH818" s="8">
        <v>2.4775940354900002E-2</v>
      </c>
      <c r="AI818" s="8">
        <v>4.6125593732E-3</v>
      </c>
      <c r="AJ818" s="8">
        <v>6.7886674451600001E-2</v>
      </c>
      <c r="AK818" s="8">
        <v>0.74613718861</v>
      </c>
      <c r="AL818" s="8">
        <v>2.27197173521E-5</v>
      </c>
      <c r="AM818" s="8">
        <v>0.69774747311100005</v>
      </c>
      <c r="AN818" s="8">
        <v>1.12607968077</v>
      </c>
      <c r="AO818" s="8">
        <v>1.0430143433600001</v>
      </c>
      <c r="AP818" s="8">
        <v>1.05445522431</v>
      </c>
      <c r="AS818" s="7">
        <v>621330</v>
      </c>
      <c r="AT818" s="7" t="s">
        <v>849</v>
      </c>
      <c r="AU818" s="8">
        <v>6.9559803769498413E-2</v>
      </c>
      <c r="AV818" s="8">
        <v>1.8801511512022577E-2</v>
      </c>
      <c r="AW818" s="8">
        <v>0.2154270840976952</v>
      </c>
      <c r="AX818" s="8">
        <v>3.7680291456437101E-2</v>
      </c>
      <c r="AY818" s="8">
        <v>1.0074005885510648E-2</v>
      </c>
      <c r="AZ818" s="8">
        <v>0.1154218668111113</v>
      </c>
      <c r="BA818" s="8">
        <v>3.2766099041699998E-2</v>
      </c>
      <c r="BB818" s="8">
        <v>9.1388516986306411E-3</v>
      </c>
      <c r="BC818" s="8">
        <v>0.10515226790350644</v>
      </c>
      <c r="BD818" s="8">
        <v>4.8512497219395156E-2</v>
      </c>
      <c r="BE818" s="8">
        <v>1.3884140623411447E-2</v>
      </c>
      <c r="BF818" s="8">
        <v>0.17323547547032256</v>
      </c>
      <c r="BG818" s="8">
        <v>0.72206824704193528</v>
      </c>
      <c r="BH818" s="8">
        <v>1.2431881052863704E-5</v>
      </c>
      <c r="BI818" s="8">
        <v>0.67523949010741979</v>
      </c>
      <c r="BJ818" s="8">
        <v>1.3037883993787096</v>
      </c>
      <c r="BK818" s="8">
        <v>1.1309180996370971</v>
      </c>
      <c r="BL818" s="8">
        <v>1.1147991541285487</v>
      </c>
    </row>
    <row r="819" spans="1:64" x14ac:dyDescent="0.3">
      <c r="A819" s="7">
        <v>621340</v>
      </c>
      <c r="B819" s="7" t="s">
        <v>850</v>
      </c>
      <c r="C819" s="8">
        <f t="shared" si="216"/>
        <v>3.8611997440199997E-2</v>
      </c>
      <c r="D819" s="8">
        <f t="shared" si="217"/>
        <v>6.5134561355400002E-3</v>
      </c>
      <c r="E819" s="8">
        <f t="shared" si="218"/>
        <v>8.0710615675200006E-2</v>
      </c>
      <c r="F819" s="8">
        <f t="shared" si="219"/>
        <v>2.0901060079499999E-2</v>
      </c>
      <c r="G819" s="8">
        <f t="shared" si="220"/>
        <v>3.33436536321E-3</v>
      </c>
      <c r="H819" s="8">
        <f t="shared" si="221"/>
        <v>4.1687227147000003E-2</v>
      </c>
      <c r="I819" s="8">
        <f t="shared" si="222"/>
        <v>1.8140898519100002E-2</v>
      </c>
      <c r="J819" s="8">
        <f t="shared" si="223"/>
        <v>2.8935884962699998E-3</v>
      </c>
      <c r="K819" s="8">
        <f t="shared" si="224"/>
        <v>3.3294764428499997E-2</v>
      </c>
      <c r="L819" s="8">
        <f t="shared" si="225"/>
        <v>2.4543159962600002E-2</v>
      </c>
      <c r="M819" s="8">
        <f t="shared" si="226"/>
        <v>4.5646973836000002E-3</v>
      </c>
      <c r="N819" s="8">
        <f t="shared" si="227"/>
        <v>6.71351160388E-2</v>
      </c>
      <c r="O819" s="8">
        <f t="shared" si="228"/>
        <v>0.75254965376399996</v>
      </c>
      <c r="P819" s="8">
        <f t="shared" si="229"/>
        <v>1.48168083203E-5</v>
      </c>
      <c r="Q819" s="8">
        <f t="shared" si="230"/>
        <v>0.697088127999</v>
      </c>
      <c r="R819" s="8">
        <f t="shared" si="231"/>
        <v>1.12583606925</v>
      </c>
      <c r="S819" s="8">
        <f t="shared" si="232"/>
        <v>1.0659226525900001</v>
      </c>
      <c r="T819" s="8">
        <f t="shared" si="233"/>
        <v>1.05432925144</v>
      </c>
      <c r="W819" s="7" t="s">
        <v>2122</v>
      </c>
      <c r="X819" s="7" t="s">
        <v>850</v>
      </c>
      <c r="Y819" s="8">
        <v>3.8611997440199997E-2</v>
      </c>
      <c r="Z819" s="8">
        <v>6.5134561355400002E-3</v>
      </c>
      <c r="AA819" s="8">
        <v>8.0710615675200006E-2</v>
      </c>
      <c r="AB819" s="8">
        <v>2.0901060079499999E-2</v>
      </c>
      <c r="AC819" s="8">
        <v>3.33436536321E-3</v>
      </c>
      <c r="AD819" s="8">
        <v>4.1687227147000003E-2</v>
      </c>
      <c r="AE819" s="8">
        <v>1.8140898519100002E-2</v>
      </c>
      <c r="AF819" s="8">
        <v>2.8935884962699998E-3</v>
      </c>
      <c r="AG819" s="8">
        <v>3.3294764428499997E-2</v>
      </c>
      <c r="AH819" s="8">
        <v>2.4543159962600002E-2</v>
      </c>
      <c r="AI819" s="8">
        <v>4.5646973836000002E-3</v>
      </c>
      <c r="AJ819" s="8">
        <v>6.71351160388E-2</v>
      </c>
      <c r="AK819" s="8">
        <v>0.75254965376399996</v>
      </c>
      <c r="AL819" s="8">
        <v>1.48168083203E-5</v>
      </c>
      <c r="AM819" s="8">
        <v>0.697088127999</v>
      </c>
      <c r="AN819" s="8">
        <v>1.12583606925</v>
      </c>
      <c r="AO819" s="8">
        <v>1.0659226525900001</v>
      </c>
      <c r="AP819" s="8">
        <v>1.05432925144</v>
      </c>
      <c r="AS819" s="7">
        <v>621340</v>
      </c>
      <c r="AT819" s="7" t="s">
        <v>850</v>
      </c>
      <c r="AU819" s="8">
        <v>7.0062056760995181E-2</v>
      </c>
      <c r="AV819" s="8">
        <v>1.888076653570419E-2</v>
      </c>
      <c r="AW819" s="8">
        <v>0.21486418303176774</v>
      </c>
      <c r="AX819" s="8">
        <v>3.6720049396119357E-2</v>
      </c>
      <c r="AY819" s="8">
        <v>9.577754894711285E-3</v>
      </c>
      <c r="AZ819" s="8">
        <v>0.11135492030146936</v>
      </c>
      <c r="BA819" s="8">
        <v>3.3032588981951605E-2</v>
      </c>
      <c r="BB819" s="8">
        <v>9.1808697676469334E-3</v>
      </c>
      <c r="BC819" s="8">
        <v>0.10479526389442098</v>
      </c>
      <c r="BD819" s="8">
        <v>4.8423365372903225E-2</v>
      </c>
      <c r="BE819" s="8">
        <v>1.3820914832748553E-2</v>
      </c>
      <c r="BF819" s="8">
        <v>0.17140813340619518</v>
      </c>
      <c r="BG819" s="8">
        <v>0.74041175612264476</v>
      </c>
      <c r="BH819" s="8">
        <v>1.2423398042946773E-5</v>
      </c>
      <c r="BI819" s="8">
        <v>0.68584477109579067</v>
      </c>
      <c r="BJ819" s="8">
        <v>1.3038070063280638</v>
      </c>
      <c r="BK819" s="8">
        <v>1.1415236923350003</v>
      </c>
      <c r="BL819" s="8">
        <v>1.1308796903856451</v>
      </c>
    </row>
    <row r="820" spans="1:64" x14ac:dyDescent="0.3">
      <c r="A820" s="7">
        <v>621391</v>
      </c>
      <c r="B820" s="7" t="s">
        <v>851</v>
      </c>
      <c r="C820" s="8">
        <f t="shared" si="216"/>
        <v>5.9855140033662907E-2</v>
      </c>
      <c r="D820" s="8">
        <f t="shared" si="217"/>
        <v>1.6727647912791455E-2</v>
      </c>
      <c r="E820" s="8">
        <f t="shared" si="218"/>
        <v>0.17757594221246131</v>
      </c>
      <c r="F820" s="8">
        <f t="shared" si="219"/>
        <v>3.0575567249717741E-2</v>
      </c>
      <c r="G820" s="8">
        <f t="shared" si="220"/>
        <v>8.5619725100293566E-3</v>
      </c>
      <c r="H820" s="8">
        <f t="shared" si="221"/>
        <v>9.0795646886062897E-2</v>
      </c>
      <c r="I820" s="8">
        <f t="shared" si="222"/>
        <v>2.8321774576704845E-2</v>
      </c>
      <c r="J820" s="8">
        <f t="shared" si="223"/>
        <v>8.1819478935120978E-3</v>
      </c>
      <c r="K820" s="8">
        <f t="shared" si="224"/>
        <v>8.6592944378669365E-2</v>
      </c>
      <c r="L820" s="8">
        <f t="shared" si="225"/>
        <v>4.7715075710212898E-2</v>
      </c>
      <c r="M820" s="8">
        <f t="shared" si="226"/>
        <v>1.4021823406993225E-2</v>
      </c>
      <c r="N820" s="8">
        <f t="shared" si="227"/>
        <v>0.16183949645640969</v>
      </c>
      <c r="O820" s="8">
        <f t="shared" si="228"/>
        <v>0.52064270114251632</v>
      </c>
      <c r="P820" s="8">
        <f t="shared" si="229"/>
        <v>1.0368426258070647E-5</v>
      </c>
      <c r="Q820" s="8">
        <f t="shared" si="230"/>
        <v>0.55134673517485455</v>
      </c>
      <c r="R820" s="8">
        <f t="shared" si="231"/>
        <v>1</v>
      </c>
      <c r="S820" s="8">
        <f t="shared" si="232"/>
        <v>0.9202557672909677</v>
      </c>
      <c r="T820" s="8">
        <f t="shared" si="233"/>
        <v>0.91341924749451631</v>
      </c>
      <c r="W820" s="7" t="s">
        <v>2123</v>
      </c>
      <c r="X820" s="7" t="s">
        <v>851</v>
      </c>
      <c r="Y820" s="8">
        <v>0</v>
      </c>
      <c r="Z820" s="8">
        <v>0</v>
      </c>
      <c r="AA820" s="8">
        <v>0</v>
      </c>
      <c r="AB820" s="8">
        <v>0</v>
      </c>
      <c r="AC820" s="8">
        <v>0</v>
      </c>
      <c r="AD820" s="8">
        <v>0</v>
      </c>
      <c r="AE820" s="8">
        <v>0</v>
      </c>
      <c r="AF820" s="8">
        <v>0</v>
      </c>
      <c r="AG820" s="8">
        <v>0</v>
      </c>
      <c r="AH820" s="8">
        <v>0</v>
      </c>
      <c r="AI820" s="8">
        <v>0</v>
      </c>
      <c r="AJ820" s="8">
        <v>0</v>
      </c>
      <c r="AK820" s="8">
        <v>0</v>
      </c>
      <c r="AL820" s="8">
        <v>0</v>
      </c>
      <c r="AM820" s="8">
        <v>0</v>
      </c>
      <c r="AN820" s="8">
        <v>1</v>
      </c>
      <c r="AO820" s="8">
        <v>0</v>
      </c>
      <c r="AP820" s="8">
        <v>0</v>
      </c>
      <c r="AS820" s="7">
        <v>621391</v>
      </c>
      <c r="AT820" s="7" t="s">
        <v>851</v>
      </c>
      <c r="AU820" s="8">
        <v>5.9855140033662907E-2</v>
      </c>
      <c r="AV820" s="8">
        <v>1.6727647912791455E-2</v>
      </c>
      <c r="AW820" s="8">
        <v>0.17757594221246131</v>
      </c>
      <c r="AX820" s="8">
        <v>3.0575567249717741E-2</v>
      </c>
      <c r="AY820" s="8">
        <v>8.5619725100293566E-3</v>
      </c>
      <c r="AZ820" s="8">
        <v>9.0795646886062897E-2</v>
      </c>
      <c r="BA820" s="8">
        <v>2.8321774576704845E-2</v>
      </c>
      <c r="BB820" s="8">
        <v>8.1819478935120978E-3</v>
      </c>
      <c r="BC820" s="8">
        <v>8.6592944378669365E-2</v>
      </c>
      <c r="BD820" s="8">
        <v>4.7715075710212898E-2</v>
      </c>
      <c r="BE820" s="8">
        <v>1.4021823406993225E-2</v>
      </c>
      <c r="BF820" s="8">
        <v>0.16183949645640969</v>
      </c>
      <c r="BG820" s="8">
        <v>0.52064270114251632</v>
      </c>
      <c r="BH820" s="8">
        <v>1.0368426258070647E-5</v>
      </c>
      <c r="BI820" s="8">
        <v>0.55134673517485455</v>
      </c>
      <c r="BJ820" s="8">
        <v>1.2541587301585484</v>
      </c>
      <c r="BK820" s="8">
        <v>0.9202557672909677</v>
      </c>
      <c r="BL820" s="8">
        <v>0.91341924749451631</v>
      </c>
    </row>
    <row r="821" spans="1:64" x14ac:dyDescent="0.3">
      <c r="A821" s="7">
        <v>621399</v>
      </c>
      <c r="B821" s="7" t="s">
        <v>852</v>
      </c>
      <c r="C821" s="8">
        <f t="shared" si="216"/>
        <v>3.8648609131400002E-2</v>
      </c>
      <c r="D821" s="8">
        <f t="shared" si="217"/>
        <v>6.5242769839100002E-3</v>
      </c>
      <c r="E821" s="8">
        <f t="shared" si="218"/>
        <v>8.2361749154400005E-2</v>
      </c>
      <c r="F821" s="8">
        <f t="shared" si="219"/>
        <v>2.8383203949199999E-2</v>
      </c>
      <c r="G821" s="8">
        <f t="shared" si="220"/>
        <v>4.5302226248000003E-3</v>
      </c>
      <c r="H821" s="8">
        <f t="shared" si="221"/>
        <v>5.7670234400500002E-2</v>
      </c>
      <c r="I821" s="8">
        <f t="shared" si="222"/>
        <v>1.8168407364100001E-2</v>
      </c>
      <c r="J821" s="8">
        <f t="shared" si="223"/>
        <v>2.8998148486199999E-3</v>
      </c>
      <c r="K821" s="8">
        <f t="shared" si="224"/>
        <v>3.4087727824199998E-2</v>
      </c>
      <c r="L821" s="8">
        <f t="shared" si="225"/>
        <v>2.4711339038200001E-2</v>
      </c>
      <c r="M821" s="8">
        <f t="shared" si="226"/>
        <v>4.5983488055500003E-3</v>
      </c>
      <c r="N821" s="8">
        <f t="shared" si="227"/>
        <v>6.8879033713600005E-2</v>
      </c>
      <c r="O821" s="8">
        <f t="shared" si="228"/>
        <v>0.74818791258499995</v>
      </c>
      <c r="P821" s="8">
        <f t="shared" si="229"/>
        <v>1.09180531912E-5</v>
      </c>
      <c r="Q821" s="8">
        <f t="shared" si="230"/>
        <v>0.69662017044000002</v>
      </c>
      <c r="R821" s="8">
        <f t="shared" si="231"/>
        <v>1.12753463527</v>
      </c>
      <c r="S821" s="8">
        <f t="shared" si="232"/>
        <v>1.0905836609699999</v>
      </c>
      <c r="T821" s="8">
        <f t="shared" si="233"/>
        <v>1.0551559500400001</v>
      </c>
      <c r="W821" s="7" t="s">
        <v>2124</v>
      </c>
      <c r="X821" s="7" t="s">
        <v>852</v>
      </c>
      <c r="Y821" s="8">
        <v>3.8648609131400002E-2</v>
      </c>
      <c r="Z821" s="8">
        <v>6.5242769839100002E-3</v>
      </c>
      <c r="AA821" s="8">
        <v>8.2361749154400005E-2</v>
      </c>
      <c r="AB821" s="8">
        <v>2.8383203949199999E-2</v>
      </c>
      <c r="AC821" s="8">
        <v>4.5302226248000003E-3</v>
      </c>
      <c r="AD821" s="8">
        <v>5.7670234400500002E-2</v>
      </c>
      <c r="AE821" s="8">
        <v>1.8168407364100001E-2</v>
      </c>
      <c r="AF821" s="8">
        <v>2.8998148486199999E-3</v>
      </c>
      <c r="AG821" s="8">
        <v>3.4087727824199998E-2</v>
      </c>
      <c r="AH821" s="8">
        <v>2.4711339038200001E-2</v>
      </c>
      <c r="AI821" s="8">
        <v>4.5983488055500003E-3</v>
      </c>
      <c r="AJ821" s="8">
        <v>6.8879033713600005E-2</v>
      </c>
      <c r="AK821" s="8">
        <v>0.74818791258499995</v>
      </c>
      <c r="AL821" s="8">
        <v>1.09180531912E-5</v>
      </c>
      <c r="AM821" s="8">
        <v>0.69662017044000002</v>
      </c>
      <c r="AN821" s="8">
        <v>1.12753463527</v>
      </c>
      <c r="AO821" s="8">
        <v>1.0905836609699999</v>
      </c>
      <c r="AP821" s="8">
        <v>1.0551559500400001</v>
      </c>
      <c r="AS821" s="7">
        <v>621399</v>
      </c>
      <c r="AT821" s="7" t="s">
        <v>852</v>
      </c>
      <c r="AU821" s="8">
        <v>7.0133208292354837E-2</v>
      </c>
      <c r="AV821" s="8">
        <v>1.8903480035113711E-2</v>
      </c>
      <c r="AW821" s="8">
        <v>0.21738843467819188</v>
      </c>
      <c r="AX821" s="8">
        <v>3.2960448677379031E-2</v>
      </c>
      <c r="AY821" s="8">
        <v>8.6888289758861297E-3</v>
      </c>
      <c r="AZ821" s="8">
        <v>0.10192449743891294</v>
      </c>
      <c r="BA821" s="8">
        <v>3.3087947709243538E-2</v>
      </c>
      <c r="BB821" s="8">
        <v>9.1972993142867745E-3</v>
      </c>
      <c r="BC821" s="8">
        <v>0.10610745136879839</v>
      </c>
      <c r="BD821" s="8">
        <v>4.8758416997449996E-2</v>
      </c>
      <c r="BE821" s="8">
        <v>1.3917201920804034E-2</v>
      </c>
      <c r="BF821" s="8">
        <v>0.1743720714588177</v>
      </c>
      <c r="BG821" s="8">
        <v>0.73612036560782312</v>
      </c>
      <c r="BH821" s="8">
        <v>1.4530578735215809E-5</v>
      </c>
      <c r="BI821" s="8">
        <v>0.68538436123935431</v>
      </c>
      <c r="BJ821" s="8">
        <v>1.3064251230059674</v>
      </c>
      <c r="BK821" s="8">
        <v>1.127444742833871</v>
      </c>
      <c r="BL821" s="8">
        <v>1.1322636661346774</v>
      </c>
    </row>
    <row r="822" spans="1:64" x14ac:dyDescent="0.3">
      <c r="A822" s="7">
        <v>621410</v>
      </c>
      <c r="B822" s="7" t="s">
        <v>853</v>
      </c>
      <c r="C822" s="8">
        <f t="shared" si="216"/>
        <v>0.12186980453877257</v>
      </c>
      <c r="D822" s="8">
        <f t="shared" si="217"/>
        <v>3.2665471712524194E-2</v>
      </c>
      <c r="E822" s="8">
        <f t="shared" si="218"/>
        <v>0.20764312966506443</v>
      </c>
      <c r="F822" s="8">
        <f t="shared" si="219"/>
        <v>0.19385653600846781</v>
      </c>
      <c r="G822" s="8">
        <f t="shared" si="220"/>
        <v>4.0691301068583388E-2</v>
      </c>
      <c r="H822" s="8">
        <f t="shared" si="221"/>
        <v>0.18804829093129993</v>
      </c>
      <c r="I822" s="8">
        <f t="shared" si="222"/>
        <v>0.11663448954244676</v>
      </c>
      <c r="J822" s="8">
        <f t="shared" si="223"/>
        <v>3.0386352824332247E-2</v>
      </c>
      <c r="K822" s="8">
        <f t="shared" si="224"/>
        <v>0.14461054082163063</v>
      </c>
      <c r="L822" s="8">
        <f t="shared" si="225"/>
        <v>0.10560827136503065</v>
      </c>
      <c r="M822" s="8">
        <f t="shared" si="226"/>
        <v>3.0942791920090328E-2</v>
      </c>
      <c r="N822" s="8">
        <f t="shared" si="227"/>
        <v>0.23279038153811282</v>
      </c>
      <c r="O822" s="8">
        <f t="shared" si="228"/>
        <v>0.48188922971283865</v>
      </c>
      <c r="P822" s="8">
        <f t="shared" si="229"/>
        <v>4.6793151960999997E-6</v>
      </c>
      <c r="Q822" s="8">
        <f t="shared" si="230"/>
        <v>0.30744979662348354</v>
      </c>
      <c r="R822" s="8">
        <f t="shared" si="231"/>
        <v>1</v>
      </c>
      <c r="S822" s="8">
        <f t="shared" si="232"/>
        <v>1.2451767731700003</v>
      </c>
      <c r="T822" s="8">
        <f t="shared" si="233"/>
        <v>1.114212028349516</v>
      </c>
      <c r="W822" s="7" t="s">
        <v>2125</v>
      </c>
      <c r="X822" s="7" t="s">
        <v>853</v>
      </c>
      <c r="Y822" s="8">
        <v>0</v>
      </c>
      <c r="Z822" s="8">
        <v>0</v>
      </c>
      <c r="AA822" s="8">
        <v>0</v>
      </c>
      <c r="AB822" s="8">
        <v>0</v>
      </c>
      <c r="AC822" s="8">
        <v>0</v>
      </c>
      <c r="AD822" s="8">
        <v>0</v>
      </c>
      <c r="AE822" s="8">
        <v>0</v>
      </c>
      <c r="AF822" s="8">
        <v>0</v>
      </c>
      <c r="AG822" s="8">
        <v>0</v>
      </c>
      <c r="AH822" s="8">
        <v>0</v>
      </c>
      <c r="AI822" s="8">
        <v>0</v>
      </c>
      <c r="AJ822" s="8">
        <v>0</v>
      </c>
      <c r="AK822" s="8">
        <v>0</v>
      </c>
      <c r="AL822" s="8">
        <v>0</v>
      </c>
      <c r="AM822" s="8">
        <v>0</v>
      </c>
      <c r="AN822" s="8">
        <v>1</v>
      </c>
      <c r="AO822" s="8">
        <v>0</v>
      </c>
      <c r="AP822" s="8">
        <v>0</v>
      </c>
      <c r="AS822" s="7">
        <v>621410</v>
      </c>
      <c r="AT822" s="7" t="s">
        <v>853</v>
      </c>
      <c r="AU822" s="8">
        <v>0.12186980453877257</v>
      </c>
      <c r="AV822" s="8">
        <v>3.2665471712524194E-2</v>
      </c>
      <c r="AW822" s="8">
        <v>0.20764312966506443</v>
      </c>
      <c r="AX822" s="8">
        <v>0.19385653600846781</v>
      </c>
      <c r="AY822" s="8">
        <v>4.0691301068583388E-2</v>
      </c>
      <c r="AZ822" s="8">
        <v>0.18804829093129993</v>
      </c>
      <c r="BA822" s="8">
        <v>0.11663448954244676</v>
      </c>
      <c r="BB822" s="8">
        <v>3.0386352824332247E-2</v>
      </c>
      <c r="BC822" s="8">
        <v>0.14461054082163063</v>
      </c>
      <c r="BD822" s="8">
        <v>0.10560827136503065</v>
      </c>
      <c r="BE822" s="8">
        <v>3.0942791920090328E-2</v>
      </c>
      <c r="BF822" s="8">
        <v>0.23279038153811282</v>
      </c>
      <c r="BG822" s="8">
        <v>0.48188922971283865</v>
      </c>
      <c r="BH822" s="8">
        <v>4.6793151960999997E-6</v>
      </c>
      <c r="BI822" s="8">
        <v>0.30744979662348354</v>
      </c>
      <c r="BJ822" s="8">
        <v>1.3621784059158064</v>
      </c>
      <c r="BK822" s="8">
        <v>1.2451767731700003</v>
      </c>
      <c r="BL822" s="8">
        <v>1.114212028349516</v>
      </c>
    </row>
    <row r="823" spans="1:64" x14ac:dyDescent="0.3">
      <c r="A823" s="7">
        <v>621420</v>
      </c>
      <c r="B823" s="7" t="s">
        <v>854</v>
      </c>
      <c r="C823" s="8">
        <f t="shared" si="216"/>
        <v>8.3224384121500003E-2</v>
      </c>
      <c r="D823" s="8">
        <f t="shared" si="217"/>
        <v>1.22357799151E-2</v>
      </c>
      <c r="E823" s="8">
        <f t="shared" si="218"/>
        <v>0.111050043832</v>
      </c>
      <c r="F823" s="8">
        <f t="shared" si="219"/>
        <v>0.14678707483600001</v>
      </c>
      <c r="G823" s="8">
        <f t="shared" si="220"/>
        <v>1.71594026546E-2</v>
      </c>
      <c r="H823" s="8">
        <f t="shared" si="221"/>
        <v>6.9431128671600006E-2</v>
      </c>
      <c r="I823" s="8">
        <f t="shared" si="222"/>
        <v>7.7093047242900004E-2</v>
      </c>
      <c r="J823" s="8">
        <f t="shared" si="223"/>
        <v>1.0477770204399999E-2</v>
      </c>
      <c r="K823" s="8">
        <f t="shared" si="224"/>
        <v>4.2655275476800002E-2</v>
      </c>
      <c r="L823" s="8">
        <f t="shared" si="225"/>
        <v>6.0379946085199997E-2</v>
      </c>
      <c r="M823" s="8">
        <f t="shared" si="226"/>
        <v>1.0066338523699999E-2</v>
      </c>
      <c r="N823" s="8">
        <f t="shared" si="227"/>
        <v>0.126987148892</v>
      </c>
      <c r="O823" s="8">
        <f t="shared" si="228"/>
        <v>0.64897058694900001</v>
      </c>
      <c r="P823" s="8">
        <f t="shared" si="229"/>
        <v>5.7709118137199997E-6</v>
      </c>
      <c r="Q823" s="8">
        <f t="shared" si="230"/>
        <v>0.37351106761800001</v>
      </c>
      <c r="R823" s="8">
        <f t="shared" si="231"/>
        <v>1.2065102078700001</v>
      </c>
      <c r="S823" s="8">
        <f t="shared" si="232"/>
        <v>1.2333776061599999</v>
      </c>
      <c r="T823" s="8">
        <f t="shared" si="233"/>
        <v>1.1302260929200001</v>
      </c>
      <c r="W823" s="7" t="s">
        <v>2126</v>
      </c>
      <c r="X823" s="7" t="s">
        <v>854</v>
      </c>
      <c r="Y823" s="8">
        <v>8.3224384121500003E-2</v>
      </c>
      <c r="Z823" s="8">
        <v>1.22357799151E-2</v>
      </c>
      <c r="AA823" s="8">
        <v>0.111050043832</v>
      </c>
      <c r="AB823" s="8">
        <v>0.14678707483600001</v>
      </c>
      <c r="AC823" s="8">
        <v>1.71594026546E-2</v>
      </c>
      <c r="AD823" s="8">
        <v>6.9431128671600006E-2</v>
      </c>
      <c r="AE823" s="8">
        <v>7.7093047242900004E-2</v>
      </c>
      <c r="AF823" s="8">
        <v>1.0477770204399999E-2</v>
      </c>
      <c r="AG823" s="8">
        <v>4.2655275476800002E-2</v>
      </c>
      <c r="AH823" s="8">
        <v>6.0379946085199997E-2</v>
      </c>
      <c r="AI823" s="8">
        <v>1.0066338523699999E-2</v>
      </c>
      <c r="AJ823" s="8">
        <v>0.126987148892</v>
      </c>
      <c r="AK823" s="8">
        <v>0.64897058694900001</v>
      </c>
      <c r="AL823" s="8">
        <v>5.7709118137199997E-6</v>
      </c>
      <c r="AM823" s="8">
        <v>0.37351106761800001</v>
      </c>
      <c r="AN823" s="8">
        <v>1.2065102078700001</v>
      </c>
      <c r="AO823" s="8">
        <v>1.2333776061599999</v>
      </c>
      <c r="AP823" s="8">
        <v>1.1302260929200001</v>
      </c>
      <c r="AS823" s="7">
        <v>621420</v>
      </c>
      <c r="AT823" s="7" t="s">
        <v>854</v>
      </c>
      <c r="AU823" s="8">
        <v>0.12948868497725965</v>
      </c>
      <c r="AV823" s="8">
        <v>3.4424096368017736E-2</v>
      </c>
      <c r="AW823" s="8">
        <v>0.21937272687759674</v>
      </c>
      <c r="AX823" s="8">
        <v>0.18137885449069191</v>
      </c>
      <c r="AY823" s="8">
        <v>3.7527678210059673E-2</v>
      </c>
      <c r="AZ823" s="8">
        <v>0.17148077346113547</v>
      </c>
      <c r="BA823" s="8">
        <v>0.12349208643678385</v>
      </c>
      <c r="BB823" s="8">
        <v>3.1927203429235482E-2</v>
      </c>
      <c r="BC823" s="8">
        <v>0.15127876293996939</v>
      </c>
      <c r="BD823" s="8">
        <v>0.10071033424435161</v>
      </c>
      <c r="BE823" s="8">
        <v>2.9348979320787085E-2</v>
      </c>
      <c r="BF823" s="8">
        <v>0.22244362234172588</v>
      </c>
      <c r="BG823" s="8">
        <v>0.57569971422895216</v>
      </c>
      <c r="BH823" s="8">
        <v>5.4104647228408046E-6</v>
      </c>
      <c r="BI823" s="8">
        <v>0.33134046320951643</v>
      </c>
      <c r="BJ823" s="8">
        <v>1.383285508223064</v>
      </c>
      <c r="BK823" s="8">
        <v>1.2774840803558065</v>
      </c>
      <c r="BL823" s="8">
        <v>1.1937948269993546</v>
      </c>
    </row>
    <row r="824" spans="1:64" x14ac:dyDescent="0.3">
      <c r="A824" s="7">
        <v>621491</v>
      </c>
      <c r="B824" s="7" t="s">
        <v>855</v>
      </c>
      <c r="C824" s="8">
        <f t="shared" si="216"/>
        <v>5.7956814744548384E-2</v>
      </c>
      <c r="D824" s="8">
        <f t="shared" si="217"/>
        <v>1.9067707459448389E-2</v>
      </c>
      <c r="E824" s="8">
        <f t="shared" si="218"/>
        <v>9.9745648169064532E-2</v>
      </c>
      <c r="F824" s="8">
        <f t="shared" si="219"/>
        <v>0.10232381274288707</v>
      </c>
      <c r="G824" s="8">
        <f t="shared" si="220"/>
        <v>2.7465528049416127E-2</v>
      </c>
      <c r="H824" s="8">
        <f t="shared" si="221"/>
        <v>0.11225108303053226</v>
      </c>
      <c r="I824" s="8">
        <f t="shared" si="222"/>
        <v>5.4913677331500002E-2</v>
      </c>
      <c r="J824" s="8">
        <f t="shared" si="223"/>
        <v>1.790008148530484E-2</v>
      </c>
      <c r="K824" s="8">
        <f t="shared" si="224"/>
        <v>7.3704192226774184E-2</v>
      </c>
      <c r="L824" s="8">
        <f t="shared" si="225"/>
        <v>4.5951203399061287E-2</v>
      </c>
      <c r="M824" s="8">
        <f t="shared" si="226"/>
        <v>1.6369961392053229E-2</v>
      </c>
      <c r="N824" s="8">
        <f t="shared" si="227"/>
        <v>9.8413215810370963E-2</v>
      </c>
      <c r="O824" s="8">
        <f t="shared" si="228"/>
        <v>0.19992047343991942</v>
      </c>
      <c r="P824" s="8">
        <f t="shared" si="229"/>
        <v>1.2488651575937099E-6</v>
      </c>
      <c r="Q824" s="8">
        <f t="shared" si="230"/>
        <v>0.11566898836148383</v>
      </c>
      <c r="R824" s="8">
        <f t="shared" si="231"/>
        <v>1</v>
      </c>
      <c r="S824" s="8">
        <f t="shared" si="232"/>
        <v>0.5484920367261289</v>
      </c>
      <c r="T824" s="8">
        <f t="shared" si="233"/>
        <v>0.45296956394693549</v>
      </c>
      <c r="W824" s="7" t="s">
        <v>2127</v>
      </c>
      <c r="X824" s="7" t="s">
        <v>855</v>
      </c>
      <c r="Y824" s="8">
        <v>0</v>
      </c>
      <c r="Z824" s="8">
        <v>0</v>
      </c>
      <c r="AA824" s="8">
        <v>0</v>
      </c>
      <c r="AB824" s="8">
        <v>0</v>
      </c>
      <c r="AC824" s="8">
        <v>0</v>
      </c>
      <c r="AD824" s="8">
        <v>0</v>
      </c>
      <c r="AE824" s="8">
        <v>0</v>
      </c>
      <c r="AF824" s="8">
        <v>0</v>
      </c>
      <c r="AG824" s="8">
        <v>0</v>
      </c>
      <c r="AH824" s="8">
        <v>0</v>
      </c>
      <c r="AI824" s="8">
        <v>0</v>
      </c>
      <c r="AJ824" s="8">
        <v>0</v>
      </c>
      <c r="AK824" s="8">
        <v>0</v>
      </c>
      <c r="AL824" s="8">
        <v>0</v>
      </c>
      <c r="AM824" s="8">
        <v>0</v>
      </c>
      <c r="AN824" s="8">
        <v>1</v>
      </c>
      <c r="AO824" s="8">
        <v>0</v>
      </c>
      <c r="AP824" s="8">
        <v>0</v>
      </c>
      <c r="AS824" s="7">
        <v>621491</v>
      </c>
      <c r="AT824" s="7" t="s">
        <v>855</v>
      </c>
      <c r="AU824" s="8">
        <v>5.7956814744548384E-2</v>
      </c>
      <c r="AV824" s="8">
        <v>1.9067707459448389E-2</v>
      </c>
      <c r="AW824" s="8">
        <v>9.9745648169064532E-2</v>
      </c>
      <c r="AX824" s="8">
        <v>0.10232381274288707</v>
      </c>
      <c r="AY824" s="8">
        <v>2.7465528049416127E-2</v>
      </c>
      <c r="AZ824" s="8">
        <v>0.11225108303053226</v>
      </c>
      <c r="BA824" s="8">
        <v>5.4913677331500002E-2</v>
      </c>
      <c r="BB824" s="8">
        <v>1.790008148530484E-2</v>
      </c>
      <c r="BC824" s="8">
        <v>7.3704192226774184E-2</v>
      </c>
      <c r="BD824" s="8">
        <v>4.5951203399061287E-2</v>
      </c>
      <c r="BE824" s="8">
        <v>1.6369961392053229E-2</v>
      </c>
      <c r="BF824" s="8">
        <v>9.8413215810370963E-2</v>
      </c>
      <c r="BG824" s="8">
        <v>0.19992047343991942</v>
      </c>
      <c r="BH824" s="8">
        <v>1.2488651575937099E-6</v>
      </c>
      <c r="BI824" s="8">
        <v>0.11566898836148383</v>
      </c>
      <c r="BJ824" s="8">
        <v>1.1767701703729034</v>
      </c>
      <c r="BK824" s="8">
        <v>0.5484920367261289</v>
      </c>
      <c r="BL824" s="8">
        <v>0.45296956394693549</v>
      </c>
    </row>
    <row r="825" spans="1:64" x14ac:dyDescent="0.3">
      <c r="A825" s="7">
        <v>621492</v>
      </c>
      <c r="B825" s="7" t="s">
        <v>856</v>
      </c>
      <c r="C825" s="8">
        <f t="shared" si="216"/>
        <v>0.10823590165461609</v>
      </c>
      <c r="D825" s="8">
        <f t="shared" si="217"/>
        <v>3.0402007976562909E-2</v>
      </c>
      <c r="E825" s="8">
        <f t="shared" si="218"/>
        <v>0.18266153791120965</v>
      </c>
      <c r="F825" s="8">
        <f t="shared" si="219"/>
        <v>0.18023113289332263</v>
      </c>
      <c r="G825" s="8">
        <f t="shared" si="220"/>
        <v>3.989705839541452E-2</v>
      </c>
      <c r="H825" s="8">
        <f t="shared" si="221"/>
        <v>0.17397819007738061</v>
      </c>
      <c r="I825" s="8">
        <f t="shared" si="222"/>
        <v>0.10357664939918228</v>
      </c>
      <c r="J825" s="8">
        <f t="shared" si="223"/>
        <v>2.8465391002466128E-2</v>
      </c>
      <c r="K825" s="8">
        <f t="shared" si="224"/>
        <v>0.12862828791092903</v>
      </c>
      <c r="L825" s="8">
        <f t="shared" si="225"/>
        <v>8.5129899685904842E-2</v>
      </c>
      <c r="M825" s="8">
        <f t="shared" si="226"/>
        <v>2.6128463498209669E-2</v>
      </c>
      <c r="N825" s="8">
        <f t="shared" si="227"/>
        <v>0.18523677044403222</v>
      </c>
      <c r="O825" s="8">
        <f t="shared" si="228"/>
        <v>0.44750831739253244</v>
      </c>
      <c r="P825" s="8">
        <f t="shared" si="229"/>
        <v>3.4192488956440333E-6</v>
      </c>
      <c r="Q825" s="8">
        <f t="shared" si="230"/>
        <v>0.2582392119649195</v>
      </c>
      <c r="R825" s="8">
        <f t="shared" si="231"/>
        <v>1</v>
      </c>
      <c r="S825" s="8">
        <f t="shared" si="232"/>
        <v>1.0876547684632256</v>
      </c>
      <c r="T825" s="8">
        <f t="shared" si="233"/>
        <v>0.9542187154095163</v>
      </c>
      <c r="W825" s="7" t="s">
        <v>2128</v>
      </c>
      <c r="X825" s="7" t="s">
        <v>856</v>
      </c>
      <c r="Y825" s="8">
        <v>0</v>
      </c>
      <c r="Z825" s="8">
        <v>0</v>
      </c>
      <c r="AA825" s="8">
        <v>0</v>
      </c>
      <c r="AB825" s="8">
        <v>0</v>
      </c>
      <c r="AC825" s="8">
        <v>0</v>
      </c>
      <c r="AD825" s="8">
        <v>0</v>
      </c>
      <c r="AE825" s="8">
        <v>0</v>
      </c>
      <c r="AF825" s="8">
        <v>0</v>
      </c>
      <c r="AG825" s="8">
        <v>0</v>
      </c>
      <c r="AH825" s="8">
        <v>0</v>
      </c>
      <c r="AI825" s="8">
        <v>0</v>
      </c>
      <c r="AJ825" s="8">
        <v>0</v>
      </c>
      <c r="AK825" s="8">
        <v>0</v>
      </c>
      <c r="AL825" s="8">
        <v>0</v>
      </c>
      <c r="AM825" s="8">
        <v>0</v>
      </c>
      <c r="AN825" s="8">
        <v>1</v>
      </c>
      <c r="AO825" s="8">
        <v>0</v>
      </c>
      <c r="AP825" s="8">
        <v>0</v>
      </c>
      <c r="AS825" s="7">
        <v>621492</v>
      </c>
      <c r="AT825" s="7" t="s">
        <v>856</v>
      </c>
      <c r="AU825" s="8">
        <v>0.10823590165461609</v>
      </c>
      <c r="AV825" s="8">
        <v>3.0402007976562909E-2</v>
      </c>
      <c r="AW825" s="8">
        <v>0.18266153791120965</v>
      </c>
      <c r="AX825" s="8">
        <v>0.18023113289332263</v>
      </c>
      <c r="AY825" s="8">
        <v>3.989705839541452E-2</v>
      </c>
      <c r="AZ825" s="8">
        <v>0.17397819007738061</v>
      </c>
      <c r="BA825" s="8">
        <v>0.10357664939918228</v>
      </c>
      <c r="BB825" s="8">
        <v>2.8465391002466128E-2</v>
      </c>
      <c r="BC825" s="8">
        <v>0.12862828791092903</v>
      </c>
      <c r="BD825" s="8">
        <v>8.5129899685904842E-2</v>
      </c>
      <c r="BE825" s="8">
        <v>2.6128463498209669E-2</v>
      </c>
      <c r="BF825" s="8">
        <v>0.18523677044403222</v>
      </c>
      <c r="BG825" s="8">
        <v>0.44750831739253244</v>
      </c>
      <c r="BH825" s="8">
        <v>3.4192488956440333E-6</v>
      </c>
      <c r="BI825" s="8">
        <v>0.2582392119649195</v>
      </c>
      <c r="BJ825" s="8">
        <v>1.3212994475424196</v>
      </c>
      <c r="BK825" s="8">
        <v>1.0876547684632256</v>
      </c>
      <c r="BL825" s="8">
        <v>0.9542187154095163</v>
      </c>
    </row>
    <row r="826" spans="1:64" x14ac:dyDescent="0.3">
      <c r="A826" s="7">
        <v>621493</v>
      </c>
      <c r="B826" s="7" t="s">
        <v>857</v>
      </c>
      <c r="C826" s="8">
        <f t="shared" si="216"/>
        <v>0.10162217299059516</v>
      </c>
      <c r="D826" s="8">
        <f t="shared" si="217"/>
        <v>2.8967111564204832E-2</v>
      </c>
      <c r="E826" s="8">
        <f t="shared" si="218"/>
        <v>0.17672964108262904</v>
      </c>
      <c r="F826" s="8">
        <f t="shared" si="219"/>
        <v>0.17899173050474193</v>
      </c>
      <c r="G826" s="8">
        <f t="shared" si="220"/>
        <v>3.8818934507282264E-2</v>
      </c>
      <c r="H826" s="8">
        <f t="shared" si="221"/>
        <v>0.17936596051758069</v>
      </c>
      <c r="I826" s="8">
        <f t="shared" si="222"/>
        <v>9.7868166659940331E-2</v>
      </c>
      <c r="J826" s="8">
        <f t="shared" si="223"/>
        <v>2.7233188155569344E-2</v>
      </c>
      <c r="K826" s="8">
        <f t="shared" si="224"/>
        <v>0.12687894139136291</v>
      </c>
      <c r="L826" s="8">
        <f t="shared" si="225"/>
        <v>7.9873799117590336E-2</v>
      </c>
      <c r="M826" s="8">
        <f t="shared" si="226"/>
        <v>2.4877701547677412E-2</v>
      </c>
      <c r="N826" s="8">
        <f t="shared" si="227"/>
        <v>0.17798721251379029</v>
      </c>
      <c r="O826" s="8">
        <f t="shared" si="228"/>
        <v>0.41785778725677469</v>
      </c>
      <c r="P826" s="8">
        <f t="shared" si="229"/>
        <v>3.0636354010009675E-6</v>
      </c>
      <c r="Q826" s="8">
        <f t="shared" si="230"/>
        <v>0.24001366039161265</v>
      </c>
      <c r="R826" s="8">
        <f t="shared" si="231"/>
        <v>1</v>
      </c>
      <c r="S826" s="8">
        <f t="shared" si="232"/>
        <v>1.0423379158519355</v>
      </c>
      <c r="T826" s="8">
        <f t="shared" si="233"/>
        <v>0.89714158652951614</v>
      </c>
      <c r="W826" s="7" t="s">
        <v>2129</v>
      </c>
      <c r="X826" s="7" t="s">
        <v>857</v>
      </c>
      <c r="Y826" s="8">
        <v>0</v>
      </c>
      <c r="Z826" s="8">
        <v>0</v>
      </c>
      <c r="AA826" s="8">
        <v>0</v>
      </c>
      <c r="AB826" s="8">
        <v>0</v>
      </c>
      <c r="AC826" s="8">
        <v>0</v>
      </c>
      <c r="AD826" s="8">
        <v>0</v>
      </c>
      <c r="AE826" s="8">
        <v>0</v>
      </c>
      <c r="AF826" s="8">
        <v>0</v>
      </c>
      <c r="AG826" s="8">
        <v>0</v>
      </c>
      <c r="AH826" s="8">
        <v>0</v>
      </c>
      <c r="AI826" s="8">
        <v>0</v>
      </c>
      <c r="AJ826" s="8">
        <v>0</v>
      </c>
      <c r="AK826" s="8">
        <v>0</v>
      </c>
      <c r="AL826" s="8">
        <v>0</v>
      </c>
      <c r="AM826" s="8">
        <v>0</v>
      </c>
      <c r="AN826" s="8">
        <v>1</v>
      </c>
      <c r="AO826" s="8">
        <v>0</v>
      </c>
      <c r="AP826" s="8">
        <v>0</v>
      </c>
      <c r="AS826" s="7">
        <v>621493</v>
      </c>
      <c r="AT826" s="7" t="s">
        <v>857</v>
      </c>
      <c r="AU826" s="8">
        <v>0.10162217299059516</v>
      </c>
      <c r="AV826" s="8">
        <v>2.8967111564204832E-2</v>
      </c>
      <c r="AW826" s="8">
        <v>0.17672964108262904</v>
      </c>
      <c r="AX826" s="8">
        <v>0.17899173050474193</v>
      </c>
      <c r="AY826" s="8">
        <v>3.8818934507282264E-2</v>
      </c>
      <c r="AZ826" s="8">
        <v>0.17936596051758069</v>
      </c>
      <c r="BA826" s="8">
        <v>9.7868166659940331E-2</v>
      </c>
      <c r="BB826" s="8">
        <v>2.7233188155569344E-2</v>
      </c>
      <c r="BC826" s="8">
        <v>0.12687894139136291</v>
      </c>
      <c r="BD826" s="8">
        <v>7.9873799117590336E-2</v>
      </c>
      <c r="BE826" s="8">
        <v>2.4877701547677412E-2</v>
      </c>
      <c r="BF826" s="8">
        <v>0.17798721251379029</v>
      </c>
      <c r="BG826" s="8">
        <v>0.41785778725677469</v>
      </c>
      <c r="BH826" s="8">
        <v>3.0636354010009675E-6</v>
      </c>
      <c r="BI826" s="8">
        <v>0.24001366039161265</v>
      </c>
      <c r="BJ826" s="8">
        <v>1.3073189256375812</v>
      </c>
      <c r="BK826" s="8">
        <v>1.0423379158519355</v>
      </c>
      <c r="BL826" s="8">
        <v>0.89714158652951614</v>
      </c>
    </row>
    <row r="827" spans="1:64" x14ac:dyDescent="0.3">
      <c r="A827" s="7">
        <v>621498</v>
      </c>
      <c r="B827" s="7" t="s">
        <v>858</v>
      </c>
      <c r="C827" s="8">
        <f t="shared" si="216"/>
        <v>0.12363711115595803</v>
      </c>
      <c r="D827" s="8">
        <f t="shared" si="217"/>
        <v>3.352628956226128E-2</v>
      </c>
      <c r="E827" s="8">
        <f t="shared" si="218"/>
        <v>0.2081198851973548</v>
      </c>
      <c r="F827" s="8">
        <f t="shared" si="219"/>
        <v>0.22613435594387102</v>
      </c>
      <c r="G827" s="8">
        <f t="shared" si="220"/>
        <v>4.7710206166962914E-2</v>
      </c>
      <c r="H827" s="8">
        <f t="shared" si="221"/>
        <v>0.21453320058032091</v>
      </c>
      <c r="I827" s="8">
        <f t="shared" si="222"/>
        <v>0.11733698179629996</v>
      </c>
      <c r="J827" s="8">
        <f t="shared" si="223"/>
        <v>3.1005735726003219E-2</v>
      </c>
      <c r="K827" s="8">
        <f t="shared" si="224"/>
        <v>0.1440368901290468</v>
      </c>
      <c r="L827" s="8">
        <f t="shared" si="225"/>
        <v>9.6216120208617736E-2</v>
      </c>
      <c r="M827" s="8">
        <f t="shared" si="226"/>
        <v>2.8580363023233864E-2</v>
      </c>
      <c r="N827" s="8">
        <f t="shared" si="227"/>
        <v>0.2104833880159355</v>
      </c>
      <c r="O827" s="8">
        <f t="shared" si="228"/>
        <v>0.53415592609190277</v>
      </c>
      <c r="P827" s="8">
        <f t="shared" si="229"/>
        <v>3.8797250764988704E-6</v>
      </c>
      <c r="Q827" s="8">
        <f t="shared" si="230"/>
        <v>0.30884477216162898</v>
      </c>
      <c r="R827" s="8">
        <f t="shared" si="231"/>
        <v>1</v>
      </c>
      <c r="S827" s="8">
        <f t="shared" si="232"/>
        <v>1.3109584078527423</v>
      </c>
      <c r="T827" s="8">
        <f t="shared" si="233"/>
        <v>1.1149602528127422</v>
      </c>
      <c r="W827" s="7" t="s">
        <v>2130</v>
      </c>
      <c r="X827" s="7" t="s">
        <v>858</v>
      </c>
      <c r="Y827" s="8">
        <v>0</v>
      </c>
      <c r="Z827" s="8">
        <v>0</v>
      </c>
      <c r="AA827" s="8">
        <v>0</v>
      </c>
      <c r="AB827" s="8">
        <v>0</v>
      </c>
      <c r="AC827" s="8">
        <v>0</v>
      </c>
      <c r="AD827" s="8">
        <v>0</v>
      </c>
      <c r="AE827" s="8">
        <v>0</v>
      </c>
      <c r="AF827" s="8">
        <v>0</v>
      </c>
      <c r="AG827" s="8">
        <v>0</v>
      </c>
      <c r="AH827" s="8">
        <v>0</v>
      </c>
      <c r="AI827" s="8">
        <v>0</v>
      </c>
      <c r="AJ827" s="8">
        <v>0</v>
      </c>
      <c r="AK827" s="8">
        <v>0</v>
      </c>
      <c r="AL827" s="8">
        <v>0</v>
      </c>
      <c r="AM827" s="8">
        <v>0</v>
      </c>
      <c r="AN827" s="8">
        <v>1</v>
      </c>
      <c r="AO827" s="8">
        <v>0</v>
      </c>
      <c r="AP827" s="8">
        <v>0</v>
      </c>
      <c r="AS827" s="7">
        <v>621498</v>
      </c>
      <c r="AT827" s="7" t="s">
        <v>858</v>
      </c>
      <c r="AU827" s="8">
        <v>0.12363711115595803</v>
      </c>
      <c r="AV827" s="8">
        <v>3.352628956226128E-2</v>
      </c>
      <c r="AW827" s="8">
        <v>0.2081198851973548</v>
      </c>
      <c r="AX827" s="8">
        <v>0.22613435594387102</v>
      </c>
      <c r="AY827" s="8">
        <v>4.7710206166962914E-2</v>
      </c>
      <c r="AZ827" s="8">
        <v>0.21453320058032091</v>
      </c>
      <c r="BA827" s="8">
        <v>0.11733698179629996</v>
      </c>
      <c r="BB827" s="8">
        <v>3.1005735726003219E-2</v>
      </c>
      <c r="BC827" s="8">
        <v>0.1440368901290468</v>
      </c>
      <c r="BD827" s="8">
        <v>9.6216120208617736E-2</v>
      </c>
      <c r="BE827" s="8">
        <v>2.8580363023233864E-2</v>
      </c>
      <c r="BF827" s="8">
        <v>0.2104833880159355</v>
      </c>
      <c r="BG827" s="8">
        <v>0.53415592609190277</v>
      </c>
      <c r="BH827" s="8">
        <v>3.8797250764988704E-6</v>
      </c>
      <c r="BI827" s="8">
        <v>0.30884477216162898</v>
      </c>
      <c r="BJ827" s="8">
        <v>1.365283285916129</v>
      </c>
      <c r="BK827" s="8">
        <v>1.3109584078527423</v>
      </c>
      <c r="BL827" s="8">
        <v>1.1149602528127422</v>
      </c>
    </row>
    <row r="828" spans="1:64" x14ac:dyDescent="0.3">
      <c r="A828" s="7">
        <v>621511</v>
      </c>
      <c r="B828" s="7" t="s">
        <v>859</v>
      </c>
      <c r="C828" s="8">
        <f t="shared" si="216"/>
        <v>7.8137072700106461E-2</v>
      </c>
      <c r="D828" s="8">
        <f t="shared" si="217"/>
        <v>1.7392293584407584E-2</v>
      </c>
      <c r="E828" s="8">
        <f t="shared" si="218"/>
        <v>0.18458988849493221</v>
      </c>
      <c r="F828" s="8">
        <f t="shared" si="219"/>
        <v>0.11196984834608706</v>
      </c>
      <c r="G828" s="8">
        <f t="shared" si="220"/>
        <v>2.458200677871613E-2</v>
      </c>
      <c r="H828" s="8">
        <f t="shared" si="221"/>
        <v>0.20117211605849347</v>
      </c>
      <c r="I828" s="8">
        <f t="shared" si="222"/>
        <v>7.4503013115283886E-2</v>
      </c>
      <c r="J828" s="8">
        <f t="shared" si="223"/>
        <v>1.5918503730535643E-2</v>
      </c>
      <c r="K828" s="8">
        <f t="shared" si="224"/>
        <v>0.13025396837263065</v>
      </c>
      <c r="L828" s="8">
        <f t="shared" si="225"/>
        <v>7.6085109949024191E-2</v>
      </c>
      <c r="M828" s="8">
        <f t="shared" si="226"/>
        <v>1.6149428536783871E-2</v>
      </c>
      <c r="N828" s="8">
        <f t="shared" si="227"/>
        <v>0.19621772684001623</v>
      </c>
      <c r="O828" s="8">
        <f t="shared" si="228"/>
        <v>0.50114698221846798</v>
      </c>
      <c r="P828" s="8">
        <f t="shared" si="229"/>
        <v>4.042768721430967E-6</v>
      </c>
      <c r="Q828" s="8">
        <f t="shared" si="230"/>
        <v>0.31663965821298368</v>
      </c>
      <c r="R828" s="8">
        <f t="shared" si="231"/>
        <v>1</v>
      </c>
      <c r="S828" s="8">
        <f t="shared" si="232"/>
        <v>1.1603046163438711</v>
      </c>
      <c r="T828" s="8">
        <f t="shared" si="233"/>
        <v>1.0432561303791934</v>
      </c>
      <c r="W828" s="7" t="s">
        <v>2131</v>
      </c>
      <c r="X828" s="7" t="s">
        <v>859</v>
      </c>
      <c r="Y828" s="8">
        <v>0</v>
      </c>
      <c r="Z828" s="8">
        <v>0</v>
      </c>
      <c r="AA828" s="8">
        <v>0</v>
      </c>
      <c r="AB828" s="8">
        <v>0</v>
      </c>
      <c r="AC828" s="8">
        <v>0</v>
      </c>
      <c r="AD828" s="8">
        <v>0</v>
      </c>
      <c r="AE828" s="8">
        <v>0</v>
      </c>
      <c r="AF828" s="8">
        <v>0</v>
      </c>
      <c r="AG828" s="8">
        <v>0</v>
      </c>
      <c r="AH828" s="8">
        <v>0</v>
      </c>
      <c r="AI828" s="8">
        <v>0</v>
      </c>
      <c r="AJ828" s="8">
        <v>0</v>
      </c>
      <c r="AK828" s="8">
        <v>0</v>
      </c>
      <c r="AL828" s="8">
        <v>0</v>
      </c>
      <c r="AM828" s="8">
        <v>0</v>
      </c>
      <c r="AN828" s="8">
        <v>1</v>
      </c>
      <c r="AO828" s="8">
        <v>0</v>
      </c>
      <c r="AP828" s="8">
        <v>0</v>
      </c>
      <c r="AS828" s="7">
        <v>621511</v>
      </c>
      <c r="AT828" s="7" t="s">
        <v>859</v>
      </c>
      <c r="AU828" s="8">
        <v>7.8137072700106461E-2</v>
      </c>
      <c r="AV828" s="8">
        <v>1.7392293584407584E-2</v>
      </c>
      <c r="AW828" s="8">
        <v>0.18458988849493221</v>
      </c>
      <c r="AX828" s="8">
        <v>0.11196984834608706</v>
      </c>
      <c r="AY828" s="8">
        <v>2.458200677871613E-2</v>
      </c>
      <c r="AZ828" s="8">
        <v>0.20117211605849347</v>
      </c>
      <c r="BA828" s="8">
        <v>7.4503013115283886E-2</v>
      </c>
      <c r="BB828" s="8">
        <v>1.5918503730535643E-2</v>
      </c>
      <c r="BC828" s="8">
        <v>0.13025396837263065</v>
      </c>
      <c r="BD828" s="8">
        <v>7.6085109949024191E-2</v>
      </c>
      <c r="BE828" s="8">
        <v>1.6149428536783871E-2</v>
      </c>
      <c r="BF828" s="8">
        <v>0.19621772684001623</v>
      </c>
      <c r="BG828" s="8">
        <v>0.50114698221846798</v>
      </c>
      <c r="BH828" s="8">
        <v>4.042768721430967E-6</v>
      </c>
      <c r="BI828" s="8">
        <v>0.31663965821298368</v>
      </c>
      <c r="BJ828" s="8">
        <v>1.2801192547787092</v>
      </c>
      <c r="BK828" s="8">
        <v>1.1603046163438711</v>
      </c>
      <c r="BL828" s="8">
        <v>1.0432561303791934</v>
      </c>
    </row>
    <row r="829" spans="1:64" x14ac:dyDescent="0.3">
      <c r="A829" s="7">
        <v>621512</v>
      </c>
      <c r="B829" s="7" t="s">
        <v>860</v>
      </c>
      <c r="C829" s="8">
        <f t="shared" si="216"/>
        <v>6.3764988924503219E-2</v>
      </c>
      <c r="D829" s="8">
        <f t="shared" si="217"/>
        <v>1.5106624749132744E-2</v>
      </c>
      <c r="E829" s="8">
        <f t="shared" si="218"/>
        <v>0.1481211027413871</v>
      </c>
      <c r="F829" s="8">
        <f t="shared" si="219"/>
        <v>9.6750484172908047E-2</v>
      </c>
      <c r="G829" s="8">
        <f t="shared" si="220"/>
        <v>2.2693709768656128E-2</v>
      </c>
      <c r="H829" s="8">
        <f t="shared" si="221"/>
        <v>0.17654152976585319</v>
      </c>
      <c r="I829" s="8">
        <f t="shared" si="222"/>
        <v>6.0536610325282257E-2</v>
      </c>
      <c r="J829" s="8">
        <f t="shared" si="223"/>
        <v>1.3951357350756933E-2</v>
      </c>
      <c r="K829" s="8">
        <f t="shared" si="224"/>
        <v>0.10662623844330163</v>
      </c>
      <c r="L829" s="8">
        <f t="shared" si="225"/>
        <v>6.3678788924685495E-2</v>
      </c>
      <c r="M829" s="8">
        <f t="shared" si="226"/>
        <v>1.4349415616392908E-2</v>
      </c>
      <c r="N829" s="8">
        <f t="shared" si="227"/>
        <v>0.15965758236406452</v>
      </c>
      <c r="O829" s="8">
        <f t="shared" si="228"/>
        <v>0.35686559158225822</v>
      </c>
      <c r="P829" s="8">
        <f t="shared" si="229"/>
        <v>2.721534947285323E-6</v>
      </c>
      <c r="Q829" s="8">
        <f t="shared" si="230"/>
        <v>0.23027967038753236</v>
      </c>
      <c r="R829" s="8">
        <f t="shared" si="231"/>
        <v>1</v>
      </c>
      <c r="S829" s="8">
        <f t="shared" si="232"/>
        <v>0.89275991725596782</v>
      </c>
      <c r="T829" s="8">
        <f t="shared" si="233"/>
        <v>0.77788839966758072</v>
      </c>
      <c r="W829" s="7" t="s">
        <v>2132</v>
      </c>
      <c r="X829" s="7" t="s">
        <v>860</v>
      </c>
      <c r="Y829" s="8">
        <v>0</v>
      </c>
      <c r="Z829" s="8">
        <v>0</v>
      </c>
      <c r="AA829" s="8">
        <v>0</v>
      </c>
      <c r="AB829" s="8">
        <v>0</v>
      </c>
      <c r="AC829" s="8">
        <v>0</v>
      </c>
      <c r="AD829" s="8">
        <v>0</v>
      </c>
      <c r="AE829" s="8">
        <v>0</v>
      </c>
      <c r="AF829" s="8">
        <v>0</v>
      </c>
      <c r="AG829" s="8">
        <v>0</v>
      </c>
      <c r="AH829" s="8">
        <v>0</v>
      </c>
      <c r="AI829" s="8">
        <v>0</v>
      </c>
      <c r="AJ829" s="8">
        <v>0</v>
      </c>
      <c r="AK829" s="8">
        <v>0</v>
      </c>
      <c r="AL829" s="8">
        <v>0</v>
      </c>
      <c r="AM829" s="8">
        <v>0</v>
      </c>
      <c r="AN829" s="8">
        <v>1</v>
      </c>
      <c r="AO829" s="8">
        <v>0</v>
      </c>
      <c r="AP829" s="8">
        <v>0</v>
      </c>
      <c r="AS829" s="7">
        <v>621512</v>
      </c>
      <c r="AT829" s="7" t="s">
        <v>860</v>
      </c>
      <c r="AU829" s="8">
        <v>6.3764988924503219E-2</v>
      </c>
      <c r="AV829" s="8">
        <v>1.5106624749132744E-2</v>
      </c>
      <c r="AW829" s="8">
        <v>0.1481211027413871</v>
      </c>
      <c r="AX829" s="8">
        <v>9.6750484172908047E-2</v>
      </c>
      <c r="AY829" s="8">
        <v>2.2693709768656128E-2</v>
      </c>
      <c r="AZ829" s="8">
        <v>0.17654152976585319</v>
      </c>
      <c r="BA829" s="8">
        <v>6.0536610325282257E-2</v>
      </c>
      <c r="BB829" s="8">
        <v>1.3951357350756933E-2</v>
      </c>
      <c r="BC829" s="8">
        <v>0.10662623844330163</v>
      </c>
      <c r="BD829" s="8">
        <v>6.3678788924685495E-2</v>
      </c>
      <c r="BE829" s="8">
        <v>1.4349415616392908E-2</v>
      </c>
      <c r="BF829" s="8">
        <v>0.15965758236406452</v>
      </c>
      <c r="BG829" s="8">
        <v>0.35686559158225822</v>
      </c>
      <c r="BH829" s="8">
        <v>2.721534947285323E-6</v>
      </c>
      <c r="BI829" s="8">
        <v>0.23027967038753236</v>
      </c>
      <c r="BJ829" s="8">
        <v>1.2269927164154839</v>
      </c>
      <c r="BK829" s="8">
        <v>0.89275991725596782</v>
      </c>
      <c r="BL829" s="8">
        <v>0.77788839966758072</v>
      </c>
    </row>
    <row r="830" spans="1:64" x14ac:dyDescent="0.3">
      <c r="A830" s="7">
        <v>621610</v>
      </c>
      <c r="B830" s="7" t="s">
        <v>861</v>
      </c>
      <c r="C830" s="8">
        <f t="shared" si="216"/>
        <v>3.6771722570999997E-2</v>
      </c>
      <c r="D830" s="8">
        <f t="shared" si="217"/>
        <v>5.2867789705600002E-3</v>
      </c>
      <c r="E830" s="8">
        <f t="shared" si="218"/>
        <v>6.3069792225400004E-2</v>
      </c>
      <c r="F830" s="8">
        <f t="shared" si="219"/>
        <v>1.2053236924599999E-2</v>
      </c>
      <c r="G830" s="8">
        <f t="shared" si="220"/>
        <v>1.7468025086200001E-3</v>
      </c>
      <c r="H830" s="8">
        <f t="shared" si="221"/>
        <v>1.9158617671600001E-2</v>
      </c>
      <c r="I830" s="8">
        <f t="shared" si="222"/>
        <v>1.7128132873599999E-2</v>
      </c>
      <c r="J830" s="8">
        <f t="shared" si="223"/>
        <v>2.34624986102E-3</v>
      </c>
      <c r="K830" s="8">
        <f t="shared" si="224"/>
        <v>2.4802789589599999E-2</v>
      </c>
      <c r="L830" s="8">
        <f t="shared" si="225"/>
        <v>2.3905235412899999E-2</v>
      </c>
      <c r="M830" s="8">
        <f t="shared" si="226"/>
        <v>3.7304541191400002E-3</v>
      </c>
      <c r="N830" s="8">
        <f t="shared" si="227"/>
        <v>5.1669403419399997E-2</v>
      </c>
      <c r="O830" s="8">
        <f t="shared" si="228"/>
        <v>0.76884734237300001</v>
      </c>
      <c r="P830" s="8">
        <f t="shared" si="229"/>
        <v>2.4613267494799998E-5</v>
      </c>
      <c r="Q830" s="8">
        <f t="shared" si="230"/>
        <v>0.71594011931000001</v>
      </c>
      <c r="R830" s="8">
        <f t="shared" si="231"/>
        <v>1.10512829377</v>
      </c>
      <c r="S830" s="8">
        <f t="shared" si="232"/>
        <v>1.0329586571</v>
      </c>
      <c r="T830" s="8">
        <f t="shared" si="233"/>
        <v>1.0442771723199999</v>
      </c>
      <c r="W830" s="7" t="s">
        <v>2133</v>
      </c>
      <c r="X830" s="7" t="s">
        <v>861</v>
      </c>
      <c r="Y830" s="8">
        <v>3.6771722570999997E-2</v>
      </c>
      <c r="Z830" s="8">
        <v>5.2867789705600002E-3</v>
      </c>
      <c r="AA830" s="8">
        <v>6.3069792225400004E-2</v>
      </c>
      <c r="AB830" s="8">
        <v>1.2053236924599999E-2</v>
      </c>
      <c r="AC830" s="8">
        <v>1.7468025086200001E-3</v>
      </c>
      <c r="AD830" s="8">
        <v>1.9158617671600001E-2</v>
      </c>
      <c r="AE830" s="8">
        <v>1.7128132873599999E-2</v>
      </c>
      <c r="AF830" s="8">
        <v>2.34624986102E-3</v>
      </c>
      <c r="AG830" s="8">
        <v>2.4802789589599999E-2</v>
      </c>
      <c r="AH830" s="8">
        <v>2.3905235412899999E-2</v>
      </c>
      <c r="AI830" s="8">
        <v>3.7304541191400002E-3</v>
      </c>
      <c r="AJ830" s="8">
        <v>5.1669403419399997E-2</v>
      </c>
      <c r="AK830" s="8">
        <v>0.76884734237300001</v>
      </c>
      <c r="AL830" s="8">
        <v>2.4613267494799998E-5</v>
      </c>
      <c r="AM830" s="8">
        <v>0.71594011931000001</v>
      </c>
      <c r="AN830" s="8">
        <v>1.10512829377</v>
      </c>
      <c r="AO830" s="8">
        <v>1.0329586571</v>
      </c>
      <c r="AP830" s="8">
        <v>1.0442771723199999</v>
      </c>
      <c r="AS830" s="7">
        <v>621610</v>
      </c>
      <c r="AT830" s="7" t="s">
        <v>861</v>
      </c>
      <c r="AU830" s="8">
        <v>7.4508618951561301E-2</v>
      </c>
      <c r="AV830" s="8">
        <v>1.9020397536981936E-2</v>
      </c>
      <c r="AW830" s="8">
        <v>0.1928603885241032</v>
      </c>
      <c r="AX830" s="8">
        <v>2.9214882453869523E-2</v>
      </c>
      <c r="AY830" s="8">
        <v>7.2419861692485481E-3</v>
      </c>
      <c r="AZ830" s="8">
        <v>7.2712323842088727E-2</v>
      </c>
      <c r="BA830" s="8">
        <v>3.7662895099925806E-2</v>
      </c>
      <c r="BB830" s="8">
        <v>9.3454127339616094E-3</v>
      </c>
      <c r="BC830" s="8">
        <v>9.1583316159032271E-2</v>
      </c>
      <c r="BD830" s="8">
        <v>5.1643070998850002E-2</v>
      </c>
      <c r="BE830" s="8">
        <v>1.3826471505606773E-2</v>
      </c>
      <c r="BF830" s="8">
        <v>0.15040043093120323</v>
      </c>
      <c r="BG830" s="8">
        <v>0.76884734237300012</v>
      </c>
      <c r="BH830" s="8">
        <v>2.0038717122527414E-5</v>
      </c>
      <c r="BI830" s="8">
        <v>0.71594011931000012</v>
      </c>
      <c r="BJ830" s="8">
        <v>1.2863894050124194</v>
      </c>
      <c r="BK830" s="8">
        <v>1.1091691924653229</v>
      </c>
      <c r="BL830" s="8">
        <v>1.1385916239929033</v>
      </c>
    </row>
    <row r="831" spans="1:64" x14ac:dyDescent="0.3">
      <c r="A831" s="7">
        <v>621910</v>
      </c>
      <c r="B831" s="7" t="s">
        <v>862</v>
      </c>
      <c r="C831" s="8">
        <f t="shared" si="216"/>
        <v>8.0678466581900005E-2</v>
      </c>
      <c r="D831" s="8">
        <f t="shared" si="217"/>
        <v>1.9037064982600001E-2</v>
      </c>
      <c r="E831" s="8">
        <f t="shared" si="218"/>
        <v>7.4109690752600002E-2</v>
      </c>
      <c r="F831" s="8">
        <f t="shared" si="219"/>
        <v>8.2863177732200005E-2</v>
      </c>
      <c r="G831" s="8">
        <f t="shared" si="220"/>
        <v>1.7214365915200001E-2</v>
      </c>
      <c r="H831" s="8">
        <f t="shared" si="221"/>
        <v>7.92713623097E-2</v>
      </c>
      <c r="I831" s="8">
        <f t="shared" si="222"/>
        <v>4.76661943896E-2</v>
      </c>
      <c r="J831" s="8">
        <f t="shared" si="223"/>
        <v>1.00333441021E-2</v>
      </c>
      <c r="K831" s="8">
        <f t="shared" si="224"/>
        <v>3.7146668372699997E-2</v>
      </c>
      <c r="L831" s="8">
        <f t="shared" si="225"/>
        <v>6.7470692117899994E-2</v>
      </c>
      <c r="M831" s="8">
        <f t="shared" si="226"/>
        <v>1.5673953504500002E-2</v>
      </c>
      <c r="N831" s="8">
        <f t="shared" si="227"/>
        <v>7.9718445934400001E-2</v>
      </c>
      <c r="O831" s="8">
        <f t="shared" si="228"/>
        <v>0.59118889455000001</v>
      </c>
      <c r="P831" s="8">
        <f t="shared" si="229"/>
        <v>6.8087199511600001E-6</v>
      </c>
      <c r="Q831" s="8">
        <f t="shared" si="230"/>
        <v>0.54816993198300001</v>
      </c>
      <c r="R831" s="8">
        <f t="shared" si="231"/>
        <v>1.1738252223200001</v>
      </c>
      <c r="S831" s="8">
        <f t="shared" si="232"/>
        <v>1.17934890596</v>
      </c>
      <c r="T831" s="8">
        <f t="shared" si="233"/>
        <v>1.09484620686</v>
      </c>
      <c r="W831" s="7" t="s">
        <v>2134</v>
      </c>
      <c r="X831" s="7" t="s">
        <v>862</v>
      </c>
      <c r="Y831" s="8">
        <v>8.0678466581900005E-2</v>
      </c>
      <c r="Z831" s="8">
        <v>1.9037064982600001E-2</v>
      </c>
      <c r="AA831" s="8">
        <v>7.4109690752600002E-2</v>
      </c>
      <c r="AB831" s="8">
        <v>8.2863177732200005E-2</v>
      </c>
      <c r="AC831" s="8">
        <v>1.7214365915200001E-2</v>
      </c>
      <c r="AD831" s="8">
        <v>7.92713623097E-2</v>
      </c>
      <c r="AE831" s="8">
        <v>4.76661943896E-2</v>
      </c>
      <c r="AF831" s="8">
        <v>1.00333441021E-2</v>
      </c>
      <c r="AG831" s="8">
        <v>3.7146668372699997E-2</v>
      </c>
      <c r="AH831" s="8">
        <v>6.7470692117899994E-2</v>
      </c>
      <c r="AI831" s="8">
        <v>1.5673953504500002E-2</v>
      </c>
      <c r="AJ831" s="8">
        <v>7.9718445934400001E-2</v>
      </c>
      <c r="AK831" s="8">
        <v>0.59118889455000001</v>
      </c>
      <c r="AL831" s="8">
        <v>6.8087199511600001E-6</v>
      </c>
      <c r="AM831" s="8">
        <v>0.54816993198300001</v>
      </c>
      <c r="AN831" s="8">
        <v>1.1738252223200001</v>
      </c>
      <c r="AO831" s="8">
        <v>1.17934890596</v>
      </c>
      <c r="AP831" s="8">
        <v>1.09484620686</v>
      </c>
      <c r="AS831" s="7">
        <v>621910</v>
      </c>
      <c r="AT831" s="7" t="s">
        <v>862</v>
      </c>
      <c r="AU831" s="8">
        <v>0.12111663413729998</v>
      </c>
      <c r="AV831" s="8">
        <v>3.6972554837806433E-2</v>
      </c>
      <c r="AW831" s="8">
        <v>0.18455002460374673</v>
      </c>
      <c r="AX831" s="8">
        <v>7.859197096278224E-2</v>
      </c>
      <c r="AY831" s="8">
        <v>2.3219895808665316E-2</v>
      </c>
      <c r="AZ831" s="8">
        <v>0.12513292485960809</v>
      </c>
      <c r="BA831" s="8">
        <v>7.3234963930640329E-2</v>
      </c>
      <c r="BB831" s="8">
        <v>2.1805329066439998E-2</v>
      </c>
      <c r="BC831" s="8">
        <v>0.11177589313859355</v>
      </c>
      <c r="BD831" s="8">
        <v>0.10579604501710316</v>
      </c>
      <c r="BE831" s="8">
        <v>3.2712275316177417E-2</v>
      </c>
      <c r="BF831" s="8">
        <v>0.18877539432114998</v>
      </c>
      <c r="BG831" s="8">
        <v>0.57211828504838735</v>
      </c>
      <c r="BH831" s="8">
        <v>9.4200213503864513E-6</v>
      </c>
      <c r="BI831" s="8">
        <v>0.53048703095129068</v>
      </c>
      <c r="BJ831" s="8">
        <v>1.34263921357871</v>
      </c>
      <c r="BK831" s="8">
        <v>1.1946867271149995</v>
      </c>
      <c r="BL831" s="8">
        <v>1.1745581216191932</v>
      </c>
    </row>
    <row r="832" spans="1:64" x14ac:dyDescent="0.3">
      <c r="A832" s="7">
        <v>621991</v>
      </c>
      <c r="B832" s="7" t="s">
        <v>863</v>
      </c>
      <c r="C832" s="8">
        <f t="shared" si="216"/>
        <v>6.4491166962014512E-2</v>
      </c>
      <c r="D832" s="8">
        <f t="shared" si="217"/>
        <v>2.2307940334822574E-2</v>
      </c>
      <c r="E832" s="8">
        <f t="shared" si="218"/>
        <v>9.6927562986888705E-2</v>
      </c>
      <c r="F832" s="8">
        <f t="shared" si="219"/>
        <v>6.4334299739682257E-2</v>
      </c>
      <c r="G832" s="8">
        <f t="shared" si="220"/>
        <v>2.2621690303179044E-2</v>
      </c>
      <c r="H832" s="8">
        <f t="shared" si="221"/>
        <v>9.8032332392175819E-2</v>
      </c>
      <c r="I832" s="8">
        <f t="shared" si="222"/>
        <v>3.9646639807101612E-2</v>
      </c>
      <c r="J832" s="8">
        <f t="shared" si="223"/>
        <v>1.3557837375374191E-2</v>
      </c>
      <c r="K832" s="8">
        <f t="shared" si="224"/>
        <v>5.89243697691871E-2</v>
      </c>
      <c r="L832" s="8">
        <f t="shared" si="225"/>
        <v>5.9107143798535482E-2</v>
      </c>
      <c r="M832" s="8">
        <f t="shared" si="226"/>
        <v>2.069409635538387E-2</v>
      </c>
      <c r="N832" s="8">
        <f t="shared" si="227"/>
        <v>0.10236518944319838</v>
      </c>
      <c r="O832" s="8">
        <f t="shared" si="228"/>
        <v>0.24019607455622596</v>
      </c>
      <c r="P832" s="8">
        <f t="shared" si="229"/>
        <v>2.3857441695874198E-6</v>
      </c>
      <c r="Q832" s="8">
        <f t="shared" si="230"/>
        <v>0.22956464682764507</v>
      </c>
      <c r="R832" s="8">
        <f t="shared" si="231"/>
        <v>1</v>
      </c>
      <c r="S832" s="8">
        <f t="shared" si="232"/>
        <v>0.60434316114483888</v>
      </c>
      <c r="T832" s="8">
        <f t="shared" si="233"/>
        <v>0.53148368566080639</v>
      </c>
      <c r="W832" s="7" t="s">
        <v>2135</v>
      </c>
      <c r="X832" s="7" t="s">
        <v>863</v>
      </c>
      <c r="Y832" s="8">
        <v>0</v>
      </c>
      <c r="Z832" s="8">
        <v>0</v>
      </c>
      <c r="AA832" s="8">
        <v>0</v>
      </c>
      <c r="AB832" s="8">
        <v>0</v>
      </c>
      <c r="AC832" s="8">
        <v>0</v>
      </c>
      <c r="AD832" s="8">
        <v>0</v>
      </c>
      <c r="AE832" s="8">
        <v>0</v>
      </c>
      <c r="AF832" s="8">
        <v>0</v>
      </c>
      <c r="AG832" s="8">
        <v>0</v>
      </c>
      <c r="AH832" s="8">
        <v>0</v>
      </c>
      <c r="AI832" s="8">
        <v>0</v>
      </c>
      <c r="AJ832" s="8">
        <v>0</v>
      </c>
      <c r="AK832" s="8">
        <v>0</v>
      </c>
      <c r="AL832" s="8">
        <v>0</v>
      </c>
      <c r="AM832" s="8">
        <v>0</v>
      </c>
      <c r="AN832" s="8">
        <v>1</v>
      </c>
      <c r="AO832" s="8">
        <v>0</v>
      </c>
      <c r="AP832" s="8">
        <v>0</v>
      </c>
      <c r="AS832" s="7">
        <v>621991</v>
      </c>
      <c r="AT832" s="7" t="s">
        <v>863</v>
      </c>
      <c r="AU832" s="8">
        <v>6.4491166962014512E-2</v>
      </c>
      <c r="AV832" s="8">
        <v>2.2307940334822574E-2</v>
      </c>
      <c r="AW832" s="8">
        <v>9.6927562986888705E-2</v>
      </c>
      <c r="AX832" s="8">
        <v>6.4334299739682257E-2</v>
      </c>
      <c r="AY832" s="8">
        <v>2.2621690303179044E-2</v>
      </c>
      <c r="AZ832" s="8">
        <v>9.8032332392175819E-2</v>
      </c>
      <c r="BA832" s="8">
        <v>3.9646639807101612E-2</v>
      </c>
      <c r="BB832" s="8">
        <v>1.3557837375374191E-2</v>
      </c>
      <c r="BC832" s="8">
        <v>5.89243697691871E-2</v>
      </c>
      <c r="BD832" s="8">
        <v>5.9107143798535482E-2</v>
      </c>
      <c r="BE832" s="8">
        <v>2.069409635538387E-2</v>
      </c>
      <c r="BF832" s="8">
        <v>0.10236518944319838</v>
      </c>
      <c r="BG832" s="8">
        <v>0.24019607455622596</v>
      </c>
      <c r="BH832" s="8">
        <v>2.3857441695874198E-6</v>
      </c>
      <c r="BI832" s="8">
        <v>0.22956464682764507</v>
      </c>
      <c r="BJ832" s="8">
        <v>1.1837266702840321</v>
      </c>
      <c r="BK832" s="8">
        <v>0.60434316114483888</v>
      </c>
      <c r="BL832" s="8">
        <v>0.53148368566080639</v>
      </c>
    </row>
    <row r="833" spans="1:64" x14ac:dyDescent="0.3">
      <c r="A833" s="7">
        <v>621999</v>
      </c>
      <c r="B833" s="7" t="s">
        <v>864</v>
      </c>
      <c r="C833" s="8">
        <f t="shared" si="216"/>
        <v>8.0741519595099995E-2</v>
      </c>
      <c r="D833" s="8">
        <f t="shared" si="217"/>
        <v>1.9005379182000001E-2</v>
      </c>
      <c r="E833" s="8">
        <f t="shared" si="218"/>
        <v>7.2415669768299995E-2</v>
      </c>
      <c r="F833" s="8">
        <f t="shared" si="219"/>
        <v>9.4194098870800005E-2</v>
      </c>
      <c r="G833" s="8">
        <f t="shared" si="220"/>
        <v>1.9529220507200001E-2</v>
      </c>
      <c r="H833" s="8">
        <f t="shared" si="221"/>
        <v>8.7336302842900004E-2</v>
      </c>
      <c r="I833" s="8">
        <f t="shared" si="222"/>
        <v>4.7720235420799999E-2</v>
      </c>
      <c r="J833" s="8">
        <f t="shared" si="223"/>
        <v>1.0018931995200001E-2</v>
      </c>
      <c r="K833" s="8">
        <f t="shared" si="224"/>
        <v>3.6115000447299997E-2</v>
      </c>
      <c r="L833" s="8">
        <f t="shared" si="225"/>
        <v>6.8541343995999995E-2</v>
      </c>
      <c r="M833" s="8">
        <f t="shared" si="226"/>
        <v>1.58894855756E-2</v>
      </c>
      <c r="N833" s="8">
        <f t="shared" si="227"/>
        <v>7.91971690861E-2</v>
      </c>
      <c r="O833" s="8">
        <f t="shared" si="228"/>
        <v>0.58244758592900003</v>
      </c>
      <c r="P833" s="8">
        <f t="shared" si="229"/>
        <v>5.9985889404899998E-6</v>
      </c>
      <c r="Q833" s="8">
        <f t="shared" si="230"/>
        <v>0.54820583870600004</v>
      </c>
      <c r="R833" s="8">
        <f t="shared" si="231"/>
        <v>1.1721625685499999</v>
      </c>
      <c r="S833" s="8">
        <f t="shared" si="232"/>
        <v>1.2010596222200001</v>
      </c>
      <c r="T833" s="8">
        <f t="shared" si="233"/>
        <v>1.09385416786</v>
      </c>
      <c r="W833" s="7" t="s">
        <v>2136</v>
      </c>
      <c r="X833" s="7" t="s">
        <v>864</v>
      </c>
      <c r="Y833" s="8">
        <v>8.0741519595099995E-2</v>
      </c>
      <c r="Z833" s="8">
        <v>1.9005379182000001E-2</v>
      </c>
      <c r="AA833" s="8">
        <v>7.2415669768299995E-2</v>
      </c>
      <c r="AB833" s="8">
        <v>9.4194098870800005E-2</v>
      </c>
      <c r="AC833" s="8">
        <v>1.9529220507200001E-2</v>
      </c>
      <c r="AD833" s="8">
        <v>8.7336302842900004E-2</v>
      </c>
      <c r="AE833" s="8">
        <v>4.7720235420799999E-2</v>
      </c>
      <c r="AF833" s="8">
        <v>1.0018931995200001E-2</v>
      </c>
      <c r="AG833" s="8">
        <v>3.6115000447299997E-2</v>
      </c>
      <c r="AH833" s="8">
        <v>6.8541343995999995E-2</v>
      </c>
      <c r="AI833" s="8">
        <v>1.58894855756E-2</v>
      </c>
      <c r="AJ833" s="8">
        <v>7.91971690861E-2</v>
      </c>
      <c r="AK833" s="8">
        <v>0.58244758592900003</v>
      </c>
      <c r="AL833" s="8">
        <v>5.9985889404899998E-6</v>
      </c>
      <c r="AM833" s="8">
        <v>0.54820583870600004</v>
      </c>
      <c r="AN833" s="8">
        <v>1.1721625685499999</v>
      </c>
      <c r="AO833" s="8">
        <v>1.2010596222200001</v>
      </c>
      <c r="AP833" s="8">
        <v>1.09385416786</v>
      </c>
      <c r="AS833" s="7">
        <v>621999</v>
      </c>
      <c r="AT833" s="7" t="s">
        <v>864</v>
      </c>
      <c r="AU833" s="8">
        <v>0.11210007107156932</v>
      </c>
      <c r="AV833" s="8">
        <v>3.4823507594470969E-2</v>
      </c>
      <c r="AW833" s="8">
        <v>0.1687934864683259</v>
      </c>
      <c r="AX833" s="8">
        <v>0.10073568667318872</v>
      </c>
      <c r="AY833" s="8">
        <v>3.0288443874091939E-2</v>
      </c>
      <c r="AZ833" s="8">
        <v>0.15892557451770967</v>
      </c>
      <c r="BA833" s="8">
        <v>6.78706339194355E-2</v>
      </c>
      <c r="BB833" s="8">
        <v>2.0587716204277417E-2</v>
      </c>
      <c r="BC833" s="8">
        <v>0.10229194640991934</v>
      </c>
      <c r="BD833" s="8">
        <v>9.9757795189543572E-2</v>
      </c>
      <c r="BE833" s="8">
        <v>3.1355002799608067E-2</v>
      </c>
      <c r="BF833" s="8">
        <v>0.1752457395816758</v>
      </c>
      <c r="BG833" s="8">
        <v>0.50729305871235464</v>
      </c>
      <c r="BH833" s="8">
        <v>5.6526001422170985E-6</v>
      </c>
      <c r="BI833" s="8">
        <v>0.47746960145361295</v>
      </c>
      <c r="BJ833" s="8">
        <v>1.315717065134193</v>
      </c>
      <c r="BK833" s="8">
        <v>1.160917447000323</v>
      </c>
      <c r="BL833" s="8">
        <v>1.0617180384690323</v>
      </c>
    </row>
    <row r="834" spans="1:64" x14ac:dyDescent="0.3">
      <c r="A834" s="7">
        <v>622110</v>
      </c>
      <c r="B834" s="7" t="s">
        <v>865</v>
      </c>
      <c r="C834" s="8">
        <f t="shared" si="216"/>
        <v>0.15437473240093225</v>
      </c>
      <c r="D834" s="8">
        <f t="shared" si="217"/>
        <v>4.2926923181438696E-2</v>
      </c>
      <c r="E834" s="8">
        <f t="shared" si="218"/>
        <v>0.17736849567961777</v>
      </c>
      <c r="F834" s="8">
        <f t="shared" si="219"/>
        <v>0.22311449410538703</v>
      </c>
      <c r="G834" s="8">
        <f t="shared" si="220"/>
        <v>5.5108604325700007E-2</v>
      </c>
      <c r="H834" s="8">
        <f t="shared" si="221"/>
        <v>0.20759377456042094</v>
      </c>
      <c r="I834" s="8">
        <f t="shared" si="222"/>
        <v>0.13189323653446292</v>
      </c>
      <c r="J834" s="8">
        <f t="shared" si="223"/>
        <v>3.4223413543878221E-2</v>
      </c>
      <c r="K834" s="8">
        <f t="shared" si="224"/>
        <v>0.12890433450253552</v>
      </c>
      <c r="L834" s="8">
        <f t="shared" si="225"/>
        <v>0.15264488541727739</v>
      </c>
      <c r="M834" s="8">
        <f t="shared" si="226"/>
        <v>4.2317073023432267E-2</v>
      </c>
      <c r="N834" s="8">
        <f t="shared" si="227"/>
        <v>0.20149218874712904</v>
      </c>
      <c r="O834" s="8">
        <f t="shared" si="228"/>
        <v>0.49080706109264516</v>
      </c>
      <c r="P834" s="8">
        <f t="shared" si="229"/>
        <v>4.5849080510435489E-6</v>
      </c>
      <c r="Q834" s="8">
        <f t="shared" si="230"/>
        <v>0.38342508106993567</v>
      </c>
      <c r="R834" s="8">
        <f t="shared" si="231"/>
        <v>1</v>
      </c>
      <c r="S834" s="8">
        <f t="shared" si="232"/>
        <v>1.3890426794430644</v>
      </c>
      <c r="T834" s="8">
        <f t="shared" si="233"/>
        <v>1.1982467910320969</v>
      </c>
      <c r="W834" s="7" t="s">
        <v>2137</v>
      </c>
      <c r="X834" s="7" t="s">
        <v>865</v>
      </c>
      <c r="Y834" s="8">
        <v>0</v>
      </c>
      <c r="Z834" s="8">
        <v>0</v>
      </c>
      <c r="AA834" s="8">
        <v>0</v>
      </c>
      <c r="AB834" s="8">
        <v>0</v>
      </c>
      <c r="AC834" s="8">
        <v>0</v>
      </c>
      <c r="AD834" s="8">
        <v>0</v>
      </c>
      <c r="AE834" s="8">
        <v>0</v>
      </c>
      <c r="AF834" s="8">
        <v>0</v>
      </c>
      <c r="AG834" s="8">
        <v>0</v>
      </c>
      <c r="AH834" s="8">
        <v>0</v>
      </c>
      <c r="AI834" s="8">
        <v>0</v>
      </c>
      <c r="AJ834" s="8">
        <v>0</v>
      </c>
      <c r="AK834" s="8">
        <v>0</v>
      </c>
      <c r="AL834" s="8">
        <v>0</v>
      </c>
      <c r="AM834" s="8">
        <v>0</v>
      </c>
      <c r="AN834" s="8">
        <v>1</v>
      </c>
      <c r="AO834" s="8">
        <v>0</v>
      </c>
      <c r="AP834" s="8">
        <v>0</v>
      </c>
      <c r="AS834" s="7">
        <v>622110</v>
      </c>
      <c r="AT834" s="7" t="s">
        <v>865</v>
      </c>
      <c r="AU834" s="8">
        <v>0.15437473240093225</v>
      </c>
      <c r="AV834" s="8">
        <v>4.2926923181438696E-2</v>
      </c>
      <c r="AW834" s="8">
        <v>0.17736849567961777</v>
      </c>
      <c r="AX834" s="8">
        <v>0.22311449410538703</v>
      </c>
      <c r="AY834" s="8">
        <v>5.5108604325700007E-2</v>
      </c>
      <c r="AZ834" s="8">
        <v>0.20759377456042094</v>
      </c>
      <c r="BA834" s="8">
        <v>0.13189323653446292</v>
      </c>
      <c r="BB834" s="8">
        <v>3.4223413543878221E-2</v>
      </c>
      <c r="BC834" s="8">
        <v>0.12890433450253552</v>
      </c>
      <c r="BD834" s="8">
        <v>0.15264488541727739</v>
      </c>
      <c r="BE834" s="8">
        <v>4.2317073023432267E-2</v>
      </c>
      <c r="BF834" s="8">
        <v>0.20149218874712904</v>
      </c>
      <c r="BG834" s="8">
        <v>0.49080706109264516</v>
      </c>
      <c r="BH834" s="8">
        <v>4.5849080510435489E-6</v>
      </c>
      <c r="BI834" s="8">
        <v>0.38342508106993567</v>
      </c>
      <c r="BJ834" s="8">
        <v>1.3746701512622581</v>
      </c>
      <c r="BK834" s="8">
        <v>1.3890426794430644</v>
      </c>
      <c r="BL834" s="8">
        <v>1.1982467910320969</v>
      </c>
    </row>
    <row r="835" spans="1:64" x14ac:dyDescent="0.3">
      <c r="A835" s="7">
        <v>622210</v>
      </c>
      <c r="B835" s="7" t="s">
        <v>866</v>
      </c>
      <c r="C835" s="8">
        <f t="shared" ref="C835:C898" si="234">IF(Y835=0,VLOOKUP(A835,$AS$2:$BL$948,3,FALSE),Y835)</f>
        <v>5.4305133112193545E-2</v>
      </c>
      <c r="D835" s="8">
        <f t="shared" ref="D835:D898" si="235">IF(Z835=0,VLOOKUP(A835,$AS$2:$BL$948,4,FALSE),Z835)</f>
        <v>1.8307879317996777E-2</v>
      </c>
      <c r="E835" s="8">
        <f t="shared" ref="E835:E898" si="236">IF(AA835=0,VLOOKUP(A835,$AS$2:$BL$948,5,FALSE),AA835)</f>
        <v>6.5336375528096777E-2</v>
      </c>
      <c r="F835" s="8">
        <f t="shared" ref="F835:F898" si="237">IF(AB835=0,VLOOKUP($A835,$AS$2:$BL$948,6,FALSE),AB835)</f>
        <v>5.4380302286193546E-2</v>
      </c>
      <c r="G835" s="8">
        <f t="shared" ref="G835:G898" si="238">IF(AC835=0,VLOOKUP($A835,$AS$2:$BL$948,7,FALSE),AC835)</f>
        <v>1.6193901212464515E-2</v>
      </c>
      <c r="H835" s="8">
        <f t="shared" ref="H835:H898" si="239">IF(AD835=0,VLOOKUP($A835,$AS$2:$BL$948,8,FALSE),AD835)</f>
        <v>5.5565347384448398E-2</v>
      </c>
      <c r="I835" s="8">
        <f t="shared" ref="I835:I898" si="240">IF(AE835=0,VLOOKUP($A835,$AS$2:$BL$948,9,FALSE),AE835)</f>
        <v>4.6434199553598385E-2</v>
      </c>
      <c r="J835" s="8">
        <f t="shared" ref="J835:J898" si="241">IF(AF835=0,VLOOKUP($A835,$AS$2:$BL$948,10,FALSE),AF835)</f>
        <v>1.4740738408172581E-2</v>
      </c>
      <c r="K835" s="8">
        <f t="shared" ref="K835:K898" si="242">IF(AG835=0,VLOOKUP($A835,$AS$2:$BL$948,11,FALSE),AG835)</f>
        <v>4.8940367902938708E-2</v>
      </c>
      <c r="L835" s="8">
        <f t="shared" ref="L835:L898" si="243">IF(AH835=0,VLOOKUP($A835,$AS$2:$BL$948,12,FALSE),AH835)</f>
        <v>5.3913901214709681E-2</v>
      </c>
      <c r="M835" s="8">
        <f t="shared" ref="M835:M898" si="244">IF(AI835=0,VLOOKUP($A835,$AS$2:$BL$948,13,FALSE),AI835)</f>
        <v>1.8073305169809678E-2</v>
      </c>
      <c r="N835" s="8">
        <f t="shared" ref="N835:N898" si="245">IF(AJ835=0,VLOOKUP($A835,$AS$2:$BL$948,14,FALSE),AJ835)</f>
        <v>7.3274783407145147E-2</v>
      </c>
      <c r="O835" s="8">
        <f t="shared" ref="O835:O898" si="246">IF(AK835=0,VLOOKUP($A835,$AS$2:$BL$948,15,FALSE),AK835)</f>
        <v>0.14025289573599997</v>
      </c>
      <c r="P835" s="8">
        <f t="shared" ref="P835:P898" si="247">IF(AL835=0,VLOOKUP($A835,$AS$2:$BL$948,16,FALSE),AL835)</f>
        <v>1.5941459872653224E-6</v>
      </c>
      <c r="Q835" s="8">
        <f t="shared" ref="Q835:Q898" si="248">IF(AM835=0,VLOOKUP($A835,$AS$2:$BL$948,17,FALSE),AM835)</f>
        <v>0.10917259375329029</v>
      </c>
      <c r="R835" s="8">
        <f t="shared" ref="R835:R898" si="249">IF(AN835=0,VLOOKUP($A835,$AS$2:$BL$948,18,FALSE),AN835)</f>
        <v>1</v>
      </c>
      <c r="S835" s="8">
        <f t="shared" ref="S835:S898" si="250">IF(AO835=0,VLOOKUP($A835,$AS$2:$BL$948,19,FALSE),AO835)</f>
        <v>0.38420406701193544</v>
      </c>
      <c r="T835" s="8">
        <f t="shared" ref="T835:T898" si="251">IF(AP835=0,VLOOKUP($A835,$AS$2:$BL$948,20,FALSE),AP835)</f>
        <v>0.36817982199370969</v>
      </c>
      <c r="W835" s="7" t="s">
        <v>2138</v>
      </c>
      <c r="X835" s="7" t="s">
        <v>866</v>
      </c>
      <c r="Y835" s="8">
        <v>0</v>
      </c>
      <c r="Z835" s="8">
        <v>0</v>
      </c>
      <c r="AA835" s="8">
        <v>0</v>
      </c>
      <c r="AB835" s="8">
        <v>0</v>
      </c>
      <c r="AC835" s="8">
        <v>0</v>
      </c>
      <c r="AD835" s="8">
        <v>0</v>
      </c>
      <c r="AE835" s="8">
        <v>0</v>
      </c>
      <c r="AF835" s="8">
        <v>0</v>
      </c>
      <c r="AG835" s="8">
        <v>0</v>
      </c>
      <c r="AH835" s="8">
        <v>0</v>
      </c>
      <c r="AI835" s="8">
        <v>0</v>
      </c>
      <c r="AJ835" s="8">
        <v>0</v>
      </c>
      <c r="AK835" s="8">
        <v>0</v>
      </c>
      <c r="AL835" s="8">
        <v>0</v>
      </c>
      <c r="AM835" s="8">
        <v>0</v>
      </c>
      <c r="AN835" s="8">
        <v>1</v>
      </c>
      <c r="AO835" s="8">
        <v>0</v>
      </c>
      <c r="AP835" s="8">
        <v>0</v>
      </c>
      <c r="AS835" s="7">
        <v>622210</v>
      </c>
      <c r="AT835" s="7" t="s">
        <v>866</v>
      </c>
      <c r="AU835" s="8">
        <v>5.4305133112193545E-2</v>
      </c>
      <c r="AV835" s="8">
        <v>1.8307879317996777E-2</v>
      </c>
      <c r="AW835" s="8">
        <v>6.5336375528096777E-2</v>
      </c>
      <c r="AX835" s="8">
        <v>5.4380302286193546E-2</v>
      </c>
      <c r="AY835" s="8">
        <v>1.6193901212464515E-2</v>
      </c>
      <c r="AZ835" s="8">
        <v>5.5565347384448398E-2</v>
      </c>
      <c r="BA835" s="8">
        <v>4.6434199553598385E-2</v>
      </c>
      <c r="BB835" s="8">
        <v>1.4740738408172581E-2</v>
      </c>
      <c r="BC835" s="8">
        <v>4.8940367902938708E-2</v>
      </c>
      <c r="BD835" s="8">
        <v>5.3913901214709681E-2</v>
      </c>
      <c r="BE835" s="8">
        <v>1.8073305169809678E-2</v>
      </c>
      <c r="BF835" s="8">
        <v>7.3274783407145147E-2</v>
      </c>
      <c r="BG835" s="8">
        <v>0.14025289573599997</v>
      </c>
      <c r="BH835" s="8">
        <v>1.5941459872653224E-6</v>
      </c>
      <c r="BI835" s="8">
        <v>0.10917259375329029</v>
      </c>
      <c r="BJ835" s="8">
        <v>1.1379493879582259</v>
      </c>
      <c r="BK835" s="8">
        <v>0.38420406701193544</v>
      </c>
      <c r="BL835" s="8">
        <v>0.36817982199370969</v>
      </c>
    </row>
    <row r="836" spans="1:64" x14ac:dyDescent="0.3">
      <c r="A836" s="7">
        <v>622310</v>
      </c>
      <c r="B836" s="7" t="s">
        <v>867</v>
      </c>
      <c r="C836" s="8">
        <f t="shared" si="234"/>
        <v>3.7884980667338711E-2</v>
      </c>
      <c r="D836" s="8">
        <f t="shared" si="235"/>
        <v>1.4101074273825807E-2</v>
      </c>
      <c r="E836" s="8">
        <f t="shared" si="236"/>
        <v>4.4539556092709681E-2</v>
      </c>
      <c r="F836" s="8">
        <f t="shared" si="237"/>
        <v>5.1915833061209678E-2</v>
      </c>
      <c r="G836" s="8">
        <f t="shared" si="238"/>
        <v>1.7565107811708065E-2</v>
      </c>
      <c r="H836" s="8">
        <f t="shared" si="239"/>
        <v>5.1387747386387093E-2</v>
      </c>
      <c r="I836" s="8">
        <f t="shared" si="240"/>
        <v>3.212161981446774E-2</v>
      </c>
      <c r="J836" s="8">
        <f t="shared" si="241"/>
        <v>1.1390583456369355E-2</v>
      </c>
      <c r="K836" s="8">
        <f t="shared" si="242"/>
        <v>3.291543122991774E-2</v>
      </c>
      <c r="L836" s="8">
        <f t="shared" si="243"/>
        <v>3.7769976634290318E-2</v>
      </c>
      <c r="M836" s="8">
        <f t="shared" si="244"/>
        <v>1.3995107212445164E-2</v>
      </c>
      <c r="N836" s="8">
        <f t="shared" si="245"/>
        <v>5.0083902844903223E-2</v>
      </c>
      <c r="O836" s="8">
        <f t="shared" si="246"/>
        <v>8.764888792225807E-2</v>
      </c>
      <c r="P836" s="8">
        <f t="shared" si="247"/>
        <v>6.5867091358854833E-7</v>
      </c>
      <c r="Q836" s="8">
        <f t="shared" si="248"/>
        <v>6.855633974338711E-2</v>
      </c>
      <c r="R836" s="8">
        <f t="shared" si="249"/>
        <v>1</v>
      </c>
      <c r="S836" s="8">
        <f t="shared" si="250"/>
        <v>0.28215901083983874</v>
      </c>
      <c r="T836" s="8">
        <f t="shared" si="251"/>
        <v>0.23771795708129034</v>
      </c>
      <c r="W836" s="7" t="s">
        <v>2139</v>
      </c>
      <c r="X836" s="7" t="s">
        <v>867</v>
      </c>
      <c r="Y836" s="8">
        <v>0</v>
      </c>
      <c r="Z836" s="8">
        <v>0</v>
      </c>
      <c r="AA836" s="8">
        <v>0</v>
      </c>
      <c r="AB836" s="8">
        <v>0</v>
      </c>
      <c r="AC836" s="8">
        <v>0</v>
      </c>
      <c r="AD836" s="8">
        <v>0</v>
      </c>
      <c r="AE836" s="8">
        <v>0</v>
      </c>
      <c r="AF836" s="8">
        <v>0</v>
      </c>
      <c r="AG836" s="8">
        <v>0</v>
      </c>
      <c r="AH836" s="8">
        <v>0</v>
      </c>
      <c r="AI836" s="8">
        <v>0</v>
      </c>
      <c r="AJ836" s="8">
        <v>0</v>
      </c>
      <c r="AK836" s="8">
        <v>0</v>
      </c>
      <c r="AL836" s="8">
        <v>0</v>
      </c>
      <c r="AM836" s="8">
        <v>0</v>
      </c>
      <c r="AN836" s="8">
        <v>1</v>
      </c>
      <c r="AO836" s="8">
        <v>0</v>
      </c>
      <c r="AP836" s="8">
        <v>0</v>
      </c>
      <c r="AS836" s="7">
        <v>622310</v>
      </c>
      <c r="AT836" s="7" t="s">
        <v>867</v>
      </c>
      <c r="AU836" s="8">
        <v>3.7884980667338711E-2</v>
      </c>
      <c r="AV836" s="8">
        <v>1.4101074273825807E-2</v>
      </c>
      <c r="AW836" s="8">
        <v>4.4539556092709681E-2</v>
      </c>
      <c r="AX836" s="8">
        <v>5.1915833061209678E-2</v>
      </c>
      <c r="AY836" s="8">
        <v>1.7565107811708065E-2</v>
      </c>
      <c r="AZ836" s="8">
        <v>5.1387747386387093E-2</v>
      </c>
      <c r="BA836" s="8">
        <v>3.212161981446774E-2</v>
      </c>
      <c r="BB836" s="8">
        <v>1.1390583456369355E-2</v>
      </c>
      <c r="BC836" s="8">
        <v>3.291543122991774E-2</v>
      </c>
      <c r="BD836" s="8">
        <v>3.7769976634290318E-2</v>
      </c>
      <c r="BE836" s="8">
        <v>1.3995107212445164E-2</v>
      </c>
      <c r="BF836" s="8">
        <v>5.0083902844903223E-2</v>
      </c>
      <c r="BG836" s="8">
        <v>8.764888792225807E-2</v>
      </c>
      <c r="BH836" s="8">
        <v>6.5867091358854833E-7</v>
      </c>
      <c r="BI836" s="8">
        <v>6.855633974338711E-2</v>
      </c>
      <c r="BJ836" s="8">
        <v>1.0965256110337096</v>
      </c>
      <c r="BK836" s="8">
        <v>0.28215901083983874</v>
      </c>
      <c r="BL836" s="8">
        <v>0.23771795708129034</v>
      </c>
    </row>
    <row r="837" spans="1:64" x14ac:dyDescent="0.3">
      <c r="A837" s="7">
        <v>623110</v>
      </c>
      <c r="B837" s="7" t="s">
        <v>868</v>
      </c>
      <c r="C837" s="8">
        <f t="shared" si="234"/>
        <v>9.4742882355500005E-2</v>
      </c>
      <c r="D837" s="8">
        <f t="shared" si="235"/>
        <v>1.4126024461E-2</v>
      </c>
      <c r="E837" s="8">
        <f t="shared" si="236"/>
        <v>6.0715281579200003E-2</v>
      </c>
      <c r="F837" s="8">
        <f t="shared" si="237"/>
        <v>8.9461923181800004E-2</v>
      </c>
      <c r="G837" s="8">
        <f t="shared" si="238"/>
        <v>1.0558491413900001E-2</v>
      </c>
      <c r="H837" s="8">
        <f t="shared" si="239"/>
        <v>4.1511141512399999E-2</v>
      </c>
      <c r="I837" s="8">
        <f t="shared" si="240"/>
        <v>5.9551838793299998E-2</v>
      </c>
      <c r="J837" s="8">
        <f t="shared" si="241"/>
        <v>8.0105475325500004E-3</v>
      </c>
      <c r="K837" s="8">
        <f t="shared" si="242"/>
        <v>3.1577729063E-2</v>
      </c>
      <c r="L837" s="8">
        <f t="shared" si="243"/>
        <v>7.0922670335499996E-2</v>
      </c>
      <c r="M837" s="8">
        <f t="shared" si="244"/>
        <v>1.1832548278700001E-2</v>
      </c>
      <c r="N837" s="8">
        <f t="shared" si="245"/>
        <v>6.0688176299499998E-2</v>
      </c>
      <c r="O837" s="8">
        <f t="shared" si="246"/>
        <v>0.62224395689900003</v>
      </c>
      <c r="P837" s="8">
        <f t="shared" si="247"/>
        <v>1.04812144159E-5</v>
      </c>
      <c r="Q837" s="8">
        <f t="shared" si="248"/>
        <v>0.54518088612399995</v>
      </c>
      <c r="R837" s="8">
        <f t="shared" si="249"/>
        <v>1.1695841884</v>
      </c>
      <c r="S837" s="8">
        <f t="shared" si="250"/>
        <v>1.1415315561099999</v>
      </c>
      <c r="T837" s="8">
        <f t="shared" si="251"/>
        <v>1.09914011539</v>
      </c>
      <c r="W837" s="7" t="s">
        <v>2140</v>
      </c>
      <c r="X837" s="7" t="s">
        <v>868</v>
      </c>
      <c r="Y837" s="8">
        <v>9.4742882355500005E-2</v>
      </c>
      <c r="Z837" s="8">
        <v>1.4126024461E-2</v>
      </c>
      <c r="AA837" s="8">
        <v>6.0715281579200003E-2</v>
      </c>
      <c r="AB837" s="8">
        <v>8.9461923181800004E-2</v>
      </c>
      <c r="AC837" s="8">
        <v>1.0558491413900001E-2</v>
      </c>
      <c r="AD837" s="8">
        <v>4.1511141512399999E-2</v>
      </c>
      <c r="AE837" s="8">
        <v>5.9551838793299998E-2</v>
      </c>
      <c r="AF837" s="8">
        <v>8.0105475325500004E-3</v>
      </c>
      <c r="AG837" s="8">
        <v>3.1577729063E-2</v>
      </c>
      <c r="AH837" s="8">
        <v>7.0922670335499996E-2</v>
      </c>
      <c r="AI837" s="8">
        <v>1.1832548278700001E-2</v>
      </c>
      <c r="AJ837" s="8">
        <v>6.0688176299499998E-2</v>
      </c>
      <c r="AK837" s="8">
        <v>0.62224395689900003</v>
      </c>
      <c r="AL837" s="8">
        <v>1.04812144159E-5</v>
      </c>
      <c r="AM837" s="8">
        <v>0.54518088612399995</v>
      </c>
      <c r="AN837" s="8">
        <v>1.1695841884</v>
      </c>
      <c r="AO837" s="8">
        <v>1.1415315561099999</v>
      </c>
      <c r="AP837" s="8">
        <v>1.09914011539</v>
      </c>
      <c r="AS837" s="7">
        <v>623110</v>
      </c>
      <c r="AT837" s="7" t="s">
        <v>868</v>
      </c>
      <c r="AU837" s="8">
        <v>0.14881071155621609</v>
      </c>
      <c r="AV837" s="8">
        <v>4.0012796123891942E-2</v>
      </c>
      <c r="AW837" s="8">
        <v>0.18545418482522255</v>
      </c>
      <c r="AX837" s="8">
        <v>0.1416805378605919</v>
      </c>
      <c r="AY837" s="8">
        <v>3.0066628159477422E-2</v>
      </c>
      <c r="AZ837" s="8">
        <v>0.1272869114194887</v>
      </c>
      <c r="BA837" s="8">
        <v>9.7772882285045146E-2</v>
      </c>
      <c r="BB837" s="8">
        <v>2.5469777959293869E-2</v>
      </c>
      <c r="BC837" s="8">
        <v>0.116287242618529</v>
      </c>
      <c r="BD837" s="8">
        <v>0.11939568681127415</v>
      </c>
      <c r="BE837" s="8">
        <v>3.5555135581222565E-2</v>
      </c>
      <c r="BF837" s="8">
        <v>0.17529244778125316</v>
      </c>
      <c r="BG837" s="8">
        <v>0.58209918548616046</v>
      </c>
      <c r="BH837" s="8">
        <v>8.49609375906097E-6</v>
      </c>
      <c r="BI837" s="8">
        <v>0.51000792572890363</v>
      </c>
      <c r="BJ837" s="8">
        <v>1.374277692505</v>
      </c>
      <c r="BK837" s="8">
        <v>1.2345179484069353</v>
      </c>
      <c r="BL837" s="8">
        <v>1.1750137738303228</v>
      </c>
    </row>
    <row r="838" spans="1:64" x14ac:dyDescent="0.3">
      <c r="A838" s="7">
        <v>623210</v>
      </c>
      <c r="B838" s="7" t="s">
        <v>869</v>
      </c>
      <c r="C838" s="8">
        <f t="shared" si="234"/>
        <v>7.4089400426699994E-2</v>
      </c>
      <c r="D838" s="8">
        <f t="shared" si="235"/>
        <v>1.1842821796900001E-2</v>
      </c>
      <c r="E838" s="8">
        <f t="shared" si="236"/>
        <v>6.1277071896599998E-2</v>
      </c>
      <c r="F838" s="8">
        <f t="shared" si="237"/>
        <v>6.7618198371200006E-2</v>
      </c>
      <c r="G838" s="8">
        <f t="shared" si="238"/>
        <v>9.5191094139099996E-3</v>
      </c>
      <c r="H838" s="8">
        <f t="shared" si="239"/>
        <v>4.6157524519200001E-2</v>
      </c>
      <c r="I838" s="8">
        <f t="shared" si="240"/>
        <v>3.8513874955900002E-2</v>
      </c>
      <c r="J838" s="8">
        <f t="shared" si="241"/>
        <v>5.75136088249E-3</v>
      </c>
      <c r="K838" s="8">
        <f t="shared" si="242"/>
        <v>2.7046579754099999E-2</v>
      </c>
      <c r="L838" s="8">
        <f t="shared" si="243"/>
        <v>4.9227585241499998E-2</v>
      </c>
      <c r="M838" s="8">
        <f t="shared" si="244"/>
        <v>8.9053543738699999E-3</v>
      </c>
      <c r="N838" s="8">
        <f t="shared" si="245"/>
        <v>5.5067063091900001E-2</v>
      </c>
      <c r="O838" s="8">
        <f t="shared" si="246"/>
        <v>0.69827230590400002</v>
      </c>
      <c r="P838" s="8">
        <f t="shared" si="247"/>
        <v>9.6173717840000006E-6</v>
      </c>
      <c r="Q838" s="8">
        <f t="shared" si="248"/>
        <v>0.63516530624699996</v>
      </c>
      <c r="R838" s="8">
        <f t="shared" si="249"/>
        <v>1.1472092941200001</v>
      </c>
      <c r="S838" s="8">
        <f t="shared" si="250"/>
        <v>1.1232948323</v>
      </c>
      <c r="T838" s="8">
        <f t="shared" si="251"/>
        <v>1.0713118155900001</v>
      </c>
      <c r="W838" s="7" t="s">
        <v>2141</v>
      </c>
      <c r="X838" s="7" t="s">
        <v>869</v>
      </c>
      <c r="Y838" s="8">
        <v>7.4089400426699994E-2</v>
      </c>
      <c r="Z838" s="8">
        <v>1.1842821796900001E-2</v>
      </c>
      <c r="AA838" s="8">
        <v>6.1277071896599998E-2</v>
      </c>
      <c r="AB838" s="8">
        <v>6.7618198371200006E-2</v>
      </c>
      <c r="AC838" s="8">
        <v>9.5191094139099996E-3</v>
      </c>
      <c r="AD838" s="8">
        <v>4.6157524519200001E-2</v>
      </c>
      <c r="AE838" s="8">
        <v>3.8513874955900002E-2</v>
      </c>
      <c r="AF838" s="8">
        <v>5.75136088249E-3</v>
      </c>
      <c r="AG838" s="8">
        <v>2.7046579754099999E-2</v>
      </c>
      <c r="AH838" s="8">
        <v>4.9227585241499998E-2</v>
      </c>
      <c r="AI838" s="8">
        <v>8.9053543738699999E-3</v>
      </c>
      <c r="AJ838" s="8">
        <v>5.5067063091900001E-2</v>
      </c>
      <c r="AK838" s="8">
        <v>0.69827230590400002</v>
      </c>
      <c r="AL838" s="8">
        <v>9.6173717840000006E-6</v>
      </c>
      <c r="AM838" s="8">
        <v>0.63516530624699996</v>
      </c>
      <c r="AN838" s="8">
        <v>1.1472092941200001</v>
      </c>
      <c r="AO838" s="8">
        <v>1.1232948323</v>
      </c>
      <c r="AP838" s="8">
        <v>1.0713118155900001</v>
      </c>
      <c r="AS838" s="7">
        <v>623210</v>
      </c>
      <c r="AT838" s="7" t="s">
        <v>869</v>
      </c>
      <c r="AU838" s="8">
        <v>0.11659301982517419</v>
      </c>
      <c r="AV838" s="8">
        <v>3.2433753572508078E-2</v>
      </c>
      <c r="AW838" s="8">
        <v>0.18953336844694516</v>
      </c>
      <c r="AX838" s="8">
        <v>9.0758150393946788E-2</v>
      </c>
      <c r="AY838" s="8">
        <v>2.1594350079407094E-2</v>
      </c>
      <c r="AZ838" s="8">
        <v>0.1194292561977903</v>
      </c>
      <c r="BA838" s="8">
        <v>6.2688854371411293E-2</v>
      </c>
      <c r="BB838" s="8">
        <v>1.7366455160923704E-2</v>
      </c>
      <c r="BC838" s="8">
        <v>0.10162802635377581</v>
      </c>
      <c r="BD838" s="8">
        <v>8.1687185651985475E-2</v>
      </c>
      <c r="BE838" s="8">
        <v>2.5477830429806603E-2</v>
      </c>
      <c r="BF838" s="8">
        <v>0.16110086699884513</v>
      </c>
      <c r="BG838" s="8">
        <v>0.68700984935716036</v>
      </c>
      <c r="BH838" s="8">
        <v>9.9841774925543536E-6</v>
      </c>
      <c r="BI838" s="8">
        <v>0.62492070453333914</v>
      </c>
      <c r="BJ838" s="8">
        <v>1.3385601418443549</v>
      </c>
      <c r="BK838" s="8">
        <v>1.2156527244132258</v>
      </c>
      <c r="BL838" s="8">
        <v>1.1655543036275808</v>
      </c>
    </row>
    <row r="839" spans="1:64" x14ac:dyDescent="0.3">
      <c r="A839" s="7">
        <v>623220</v>
      </c>
      <c r="B839" s="7" t="s">
        <v>870</v>
      </c>
      <c r="C839" s="8">
        <f t="shared" si="234"/>
        <v>7.4086839564400001E-2</v>
      </c>
      <c r="D839" s="8">
        <f t="shared" si="235"/>
        <v>1.18444452671E-2</v>
      </c>
      <c r="E839" s="8">
        <f t="shared" si="236"/>
        <v>6.4489775588799994E-2</v>
      </c>
      <c r="F839" s="8">
        <f t="shared" si="237"/>
        <v>6.2825765979299994E-2</v>
      </c>
      <c r="G839" s="8">
        <f t="shared" si="238"/>
        <v>8.8397638316200008E-3</v>
      </c>
      <c r="H839" s="8">
        <f t="shared" si="239"/>
        <v>4.5565975454900001E-2</v>
      </c>
      <c r="I839" s="8">
        <f t="shared" si="240"/>
        <v>3.8625631459199998E-2</v>
      </c>
      <c r="J839" s="8">
        <f t="shared" si="241"/>
        <v>5.7675823696699997E-3</v>
      </c>
      <c r="K839" s="8">
        <f t="shared" si="242"/>
        <v>2.8764547299899999E-2</v>
      </c>
      <c r="L839" s="8">
        <f t="shared" si="243"/>
        <v>4.9399371565200002E-2</v>
      </c>
      <c r="M839" s="8">
        <f t="shared" si="244"/>
        <v>8.9367971067400003E-3</v>
      </c>
      <c r="N839" s="8">
        <f t="shared" si="245"/>
        <v>5.8017118359400002E-2</v>
      </c>
      <c r="O839" s="8">
        <f t="shared" si="246"/>
        <v>0.69588957498600001</v>
      </c>
      <c r="P839" s="8">
        <f t="shared" si="247"/>
        <v>1.03553083662E-5</v>
      </c>
      <c r="Q839" s="8">
        <f t="shared" si="248"/>
        <v>0.63337836703499995</v>
      </c>
      <c r="R839" s="8">
        <f t="shared" si="249"/>
        <v>1.15042106042</v>
      </c>
      <c r="S839" s="8">
        <f t="shared" si="250"/>
        <v>1.1172315052699999</v>
      </c>
      <c r="T839" s="8">
        <f t="shared" si="251"/>
        <v>1.0731577611300001</v>
      </c>
      <c r="W839" s="7" t="s">
        <v>2142</v>
      </c>
      <c r="X839" s="7" t="s">
        <v>870</v>
      </c>
      <c r="Y839" s="8">
        <v>7.4086839564400001E-2</v>
      </c>
      <c r="Z839" s="8">
        <v>1.18444452671E-2</v>
      </c>
      <c r="AA839" s="8">
        <v>6.4489775588799994E-2</v>
      </c>
      <c r="AB839" s="8">
        <v>6.2825765979299994E-2</v>
      </c>
      <c r="AC839" s="8">
        <v>8.8397638316200008E-3</v>
      </c>
      <c r="AD839" s="8">
        <v>4.5565975454900001E-2</v>
      </c>
      <c r="AE839" s="8">
        <v>3.8625631459199998E-2</v>
      </c>
      <c r="AF839" s="8">
        <v>5.7675823696699997E-3</v>
      </c>
      <c r="AG839" s="8">
        <v>2.8764547299899999E-2</v>
      </c>
      <c r="AH839" s="8">
        <v>4.9399371565200002E-2</v>
      </c>
      <c r="AI839" s="8">
        <v>8.9367971067400003E-3</v>
      </c>
      <c r="AJ839" s="8">
        <v>5.8017118359400002E-2</v>
      </c>
      <c r="AK839" s="8">
        <v>0.69588957498600001</v>
      </c>
      <c r="AL839" s="8">
        <v>1.03553083662E-5</v>
      </c>
      <c r="AM839" s="8">
        <v>0.63337836703499995</v>
      </c>
      <c r="AN839" s="8">
        <v>1.15042106042</v>
      </c>
      <c r="AO839" s="8">
        <v>1.1172315052699999</v>
      </c>
      <c r="AP839" s="8">
        <v>1.0731577611300001</v>
      </c>
      <c r="AS839" s="7">
        <v>623220</v>
      </c>
      <c r="AT839" s="7" t="s">
        <v>870</v>
      </c>
      <c r="AU839" s="8">
        <v>0.113706602834071</v>
      </c>
      <c r="AV839" s="8">
        <v>3.185077861368709E-2</v>
      </c>
      <c r="AW839" s="8">
        <v>0.19269450878266123</v>
      </c>
      <c r="AX839" s="8">
        <v>7.7210537510591926E-2</v>
      </c>
      <c r="AY839" s="8">
        <v>1.8435039691911449E-2</v>
      </c>
      <c r="AZ839" s="8">
        <v>0.10862667572440161</v>
      </c>
      <c r="BA839" s="8">
        <v>6.1331934102891936E-2</v>
      </c>
      <c r="BB839" s="8">
        <v>1.7103284509983708E-2</v>
      </c>
      <c r="BC839" s="8">
        <v>0.1038789266554387</v>
      </c>
      <c r="BD839" s="8">
        <v>8.0053102138217744E-2</v>
      </c>
      <c r="BE839" s="8">
        <v>2.5125377522002904E-2</v>
      </c>
      <c r="BF839" s="8">
        <v>0.16432337153442747</v>
      </c>
      <c r="BG839" s="8">
        <v>0.66221749877699987</v>
      </c>
      <c r="BH839" s="8">
        <v>1.151034826949226E-5</v>
      </c>
      <c r="BI839" s="8">
        <v>0.60273102669459677</v>
      </c>
      <c r="BJ839" s="8">
        <v>1.3382518902309675</v>
      </c>
      <c r="BK839" s="8">
        <v>1.1558851561527419</v>
      </c>
      <c r="BL839" s="8">
        <v>1.1339270484945163</v>
      </c>
    </row>
    <row r="840" spans="1:64" x14ac:dyDescent="0.3">
      <c r="A840" s="7">
        <v>623311</v>
      </c>
      <c r="B840" s="7" t="s">
        <v>871</v>
      </c>
      <c r="C840" s="8">
        <f t="shared" si="234"/>
        <v>0.11948826994740319</v>
      </c>
      <c r="D840" s="8">
        <f t="shared" si="235"/>
        <v>3.4019959520424185E-2</v>
      </c>
      <c r="E840" s="8">
        <f t="shared" si="236"/>
        <v>0.14884245674665803</v>
      </c>
      <c r="F840" s="8">
        <f t="shared" si="237"/>
        <v>8.3387434928183873E-2</v>
      </c>
      <c r="G840" s="8">
        <f t="shared" si="238"/>
        <v>1.890592407128339E-2</v>
      </c>
      <c r="H840" s="8">
        <f t="shared" si="239"/>
        <v>7.5555719106341943E-2</v>
      </c>
      <c r="I840" s="8">
        <f t="shared" si="240"/>
        <v>7.8840140681133847E-2</v>
      </c>
      <c r="J840" s="8">
        <f t="shared" si="241"/>
        <v>2.1835440253186136E-2</v>
      </c>
      <c r="K840" s="8">
        <f t="shared" si="242"/>
        <v>9.3546460762761283E-2</v>
      </c>
      <c r="L840" s="8">
        <f t="shared" si="243"/>
        <v>9.6823473286237111E-2</v>
      </c>
      <c r="M840" s="8">
        <f t="shared" si="244"/>
        <v>3.0460218550201614E-2</v>
      </c>
      <c r="N840" s="8">
        <f t="shared" si="245"/>
        <v>0.14118809291910647</v>
      </c>
      <c r="O840" s="8">
        <f t="shared" si="246"/>
        <v>0.43959275353187127</v>
      </c>
      <c r="P840" s="8">
        <f t="shared" si="247"/>
        <v>9.1245874193624209E-6</v>
      </c>
      <c r="Q840" s="8">
        <f t="shared" si="248"/>
        <v>0.38633691665303227</v>
      </c>
      <c r="R840" s="8">
        <f t="shared" si="249"/>
        <v>1</v>
      </c>
      <c r="S840" s="8">
        <f t="shared" si="250"/>
        <v>0.8875264974608067</v>
      </c>
      <c r="T840" s="8">
        <f t="shared" si="251"/>
        <v>0.90389946105193564</v>
      </c>
      <c r="W840" s="7" t="s">
        <v>2143</v>
      </c>
      <c r="X840" s="7" t="s">
        <v>871</v>
      </c>
      <c r="Y840" s="8">
        <v>0</v>
      </c>
      <c r="Z840" s="8">
        <v>0</v>
      </c>
      <c r="AA840" s="8">
        <v>0</v>
      </c>
      <c r="AB840" s="8">
        <v>0</v>
      </c>
      <c r="AC840" s="8">
        <v>0</v>
      </c>
      <c r="AD840" s="8">
        <v>0</v>
      </c>
      <c r="AE840" s="8">
        <v>0</v>
      </c>
      <c r="AF840" s="8">
        <v>0</v>
      </c>
      <c r="AG840" s="8">
        <v>0</v>
      </c>
      <c r="AH840" s="8">
        <v>0</v>
      </c>
      <c r="AI840" s="8">
        <v>0</v>
      </c>
      <c r="AJ840" s="8">
        <v>0</v>
      </c>
      <c r="AK840" s="8">
        <v>0</v>
      </c>
      <c r="AL840" s="8">
        <v>0</v>
      </c>
      <c r="AM840" s="8">
        <v>0</v>
      </c>
      <c r="AN840" s="8">
        <v>1</v>
      </c>
      <c r="AO840" s="8">
        <v>0</v>
      </c>
      <c r="AP840" s="8">
        <v>0</v>
      </c>
      <c r="AS840" s="7">
        <v>623311</v>
      </c>
      <c r="AT840" s="7" t="s">
        <v>871</v>
      </c>
      <c r="AU840" s="8">
        <v>0.11948826994740319</v>
      </c>
      <c r="AV840" s="8">
        <v>3.4019959520424185E-2</v>
      </c>
      <c r="AW840" s="8">
        <v>0.14884245674665803</v>
      </c>
      <c r="AX840" s="8">
        <v>8.3387434928183873E-2</v>
      </c>
      <c r="AY840" s="8">
        <v>1.890592407128339E-2</v>
      </c>
      <c r="AZ840" s="8">
        <v>7.5555719106341943E-2</v>
      </c>
      <c r="BA840" s="8">
        <v>7.8840140681133847E-2</v>
      </c>
      <c r="BB840" s="8">
        <v>2.1835440253186136E-2</v>
      </c>
      <c r="BC840" s="8">
        <v>9.3546460762761283E-2</v>
      </c>
      <c r="BD840" s="8">
        <v>9.6823473286237111E-2</v>
      </c>
      <c r="BE840" s="8">
        <v>3.0460218550201614E-2</v>
      </c>
      <c r="BF840" s="8">
        <v>0.14118809291910647</v>
      </c>
      <c r="BG840" s="8">
        <v>0.43959275353187127</v>
      </c>
      <c r="BH840" s="8">
        <v>9.1245874193624209E-6</v>
      </c>
      <c r="BI840" s="8">
        <v>0.38633691665303227</v>
      </c>
      <c r="BJ840" s="8">
        <v>1.3023506862149996</v>
      </c>
      <c r="BK840" s="8">
        <v>0.8875264974608067</v>
      </c>
      <c r="BL840" s="8">
        <v>0.90389946105193564</v>
      </c>
    </row>
    <row r="841" spans="1:64" x14ac:dyDescent="0.3">
      <c r="A841" s="7">
        <v>623312</v>
      </c>
      <c r="B841" s="7" t="s">
        <v>872</v>
      </c>
      <c r="C841" s="8">
        <f t="shared" si="234"/>
        <v>9.4859842335699995E-2</v>
      </c>
      <c r="D841" s="8">
        <f t="shared" si="235"/>
        <v>1.4149940832700001E-2</v>
      </c>
      <c r="E841" s="8">
        <f t="shared" si="236"/>
        <v>5.8832981235399998E-2</v>
      </c>
      <c r="F841" s="8">
        <f t="shared" si="237"/>
        <v>3.98307293476E-2</v>
      </c>
      <c r="G841" s="8">
        <f t="shared" si="238"/>
        <v>4.6997531939699999E-3</v>
      </c>
      <c r="H841" s="8">
        <f t="shared" si="239"/>
        <v>1.7681470740699999E-2</v>
      </c>
      <c r="I841" s="8">
        <f t="shared" si="240"/>
        <v>5.9648609113400003E-2</v>
      </c>
      <c r="J841" s="8">
        <f t="shared" si="241"/>
        <v>8.0253614966799992E-3</v>
      </c>
      <c r="K841" s="8">
        <f t="shared" si="242"/>
        <v>3.0389925052999998E-2</v>
      </c>
      <c r="L841" s="8">
        <f t="shared" si="243"/>
        <v>7.1444061649399995E-2</v>
      </c>
      <c r="M841" s="8">
        <f t="shared" si="244"/>
        <v>1.1919538992499999E-2</v>
      </c>
      <c r="N841" s="8">
        <f t="shared" si="245"/>
        <v>5.9286441299000001E-2</v>
      </c>
      <c r="O841" s="8">
        <f t="shared" si="246"/>
        <v>0.61854288938500002</v>
      </c>
      <c r="P841" s="8">
        <f t="shared" si="247"/>
        <v>2.3571475126099998E-5</v>
      </c>
      <c r="Q841" s="8">
        <f t="shared" si="248"/>
        <v>0.54484340995799996</v>
      </c>
      <c r="R841" s="8">
        <f t="shared" si="249"/>
        <v>1.1678427644</v>
      </c>
      <c r="S841" s="8">
        <f t="shared" si="250"/>
        <v>1.0622119532800001</v>
      </c>
      <c r="T841" s="8">
        <f t="shared" si="251"/>
        <v>1.09806389566</v>
      </c>
      <c r="W841" s="7" t="s">
        <v>2144</v>
      </c>
      <c r="X841" s="7" t="s">
        <v>872</v>
      </c>
      <c r="Y841" s="8">
        <v>9.4859842335699995E-2</v>
      </c>
      <c r="Z841" s="8">
        <v>1.4149940832700001E-2</v>
      </c>
      <c r="AA841" s="8">
        <v>5.8832981235399998E-2</v>
      </c>
      <c r="AB841" s="8">
        <v>3.98307293476E-2</v>
      </c>
      <c r="AC841" s="8">
        <v>4.6997531939699999E-3</v>
      </c>
      <c r="AD841" s="8">
        <v>1.7681470740699999E-2</v>
      </c>
      <c r="AE841" s="8">
        <v>5.9648609113400003E-2</v>
      </c>
      <c r="AF841" s="8">
        <v>8.0253614966799992E-3</v>
      </c>
      <c r="AG841" s="8">
        <v>3.0389925052999998E-2</v>
      </c>
      <c r="AH841" s="8">
        <v>7.1444061649399995E-2</v>
      </c>
      <c r="AI841" s="8">
        <v>1.1919538992499999E-2</v>
      </c>
      <c r="AJ841" s="8">
        <v>5.9286441299000001E-2</v>
      </c>
      <c r="AK841" s="8">
        <v>0.61854288938500002</v>
      </c>
      <c r="AL841" s="8">
        <v>2.3571475126099998E-5</v>
      </c>
      <c r="AM841" s="8">
        <v>0.54484340995799996</v>
      </c>
      <c r="AN841" s="8">
        <v>1.1678427644</v>
      </c>
      <c r="AO841" s="8">
        <v>1.0622119532800001</v>
      </c>
      <c r="AP841" s="8">
        <v>1.09806389566</v>
      </c>
      <c r="AS841" s="7">
        <v>623312</v>
      </c>
      <c r="AT841" s="7" t="s">
        <v>872</v>
      </c>
      <c r="AU841" s="8">
        <v>0.15379932197803867</v>
      </c>
      <c r="AV841" s="8">
        <v>4.0849108625877414E-2</v>
      </c>
      <c r="AW841" s="8">
        <v>0.18634427090669187</v>
      </c>
      <c r="AX841" s="8">
        <v>9.594554930683552E-2</v>
      </c>
      <c r="AY841" s="8">
        <v>2.0409227239230169E-2</v>
      </c>
      <c r="AZ841" s="8">
        <v>8.5620077350517743E-2</v>
      </c>
      <c r="BA841" s="8">
        <v>0.10089311702905485</v>
      </c>
      <c r="BB841" s="8">
        <v>2.5925050146869192E-2</v>
      </c>
      <c r="BC841" s="8">
        <v>0.11627232362432253</v>
      </c>
      <c r="BD841" s="8">
        <v>0.12389697110047257</v>
      </c>
      <c r="BE841" s="8">
        <v>3.6487045018324185E-2</v>
      </c>
      <c r="BF841" s="8">
        <v>0.17703103284044516</v>
      </c>
      <c r="BG841" s="8">
        <v>0.60856639116911304</v>
      </c>
      <c r="BH841" s="8">
        <v>1.5561130942202094E-5</v>
      </c>
      <c r="BI841" s="8">
        <v>0.53605561302319282</v>
      </c>
      <c r="BJ841" s="8">
        <v>1.3809927015109678</v>
      </c>
      <c r="BK841" s="8">
        <v>1.1858458216387093</v>
      </c>
      <c r="BL841" s="8">
        <v>1.2269614585417743</v>
      </c>
    </row>
    <row r="842" spans="1:64" x14ac:dyDescent="0.3">
      <c r="A842" s="7">
        <v>623990</v>
      </c>
      <c r="B842" s="7" t="s">
        <v>873</v>
      </c>
      <c r="C842" s="8">
        <f t="shared" si="234"/>
        <v>9.1052336825864513E-2</v>
      </c>
      <c r="D842" s="8">
        <f t="shared" si="235"/>
        <v>2.7366282643898381E-2</v>
      </c>
      <c r="E842" s="8">
        <f t="shared" si="236"/>
        <v>0.15884365235620007</v>
      </c>
      <c r="F842" s="8">
        <f t="shared" si="237"/>
        <v>6.2749970559317761E-2</v>
      </c>
      <c r="G842" s="8">
        <f t="shared" si="238"/>
        <v>1.6334934304719842E-2</v>
      </c>
      <c r="H842" s="8">
        <f t="shared" si="239"/>
        <v>9.0292938972808101E-2</v>
      </c>
      <c r="I842" s="8">
        <f t="shared" si="240"/>
        <v>4.9377234965017731E-2</v>
      </c>
      <c r="J842" s="8">
        <f t="shared" si="241"/>
        <v>1.4826760785075162E-2</v>
      </c>
      <c r="K842" s="8">
        <f t="shared" si="242"/>
        <v>8.6014116868833854E-2</v>
      </c>
      <c r="L842" s="8">
        <f t="shared" si="243"/>
        <v>6.477236649070485E-2</v>
      </c>
      <c r="M842" s="8">
        <f t="shared" si="244"/>
        <v>2.177670821836258E-2</v>
      </c>
      <c r="N842" s="8">
        <f t="shared" si="245"/>
        <v>0.13610146009425328</v>
      </c>
      <c r="O842" s="8">
        <f t="shared" si="246"/>
        <v>0.49099327685064514</v>
      </c>
      <c r="P842" s="8">
        <f t="shared" si="247"/>
        <v>8.5362564755940324E-6</v>
      </c>
      <c r="Q842" s="8">
        <f t="shared" si="248"/>
        <v>0.44871062748529045</v>
      </c>
      <c r="R842" s="8">
        <f t="shared" si="249"/>
        <v>1</v>
      </c>
      <c r="S842" s="8">
        <f t="shared" si="250"/>
        <v>0.87905526319161298</v>
      </c>
      <c r="T842" s="8">
        <f t="shared" si="251"/>
        <v>0.8598955319737096</v>
      </c>
      <c r="W842" s="7" t="s">
        <v>2145</v>
      </c>
      <c r="X842" s="7" t="s">
        <v>873</v>
      </c>
      <c r="Y842" s="8">
        <v>0</v>
      </c>
      <c r="Z842" s="8">
        <v>0</v>
      </c>
      <c r="AA842" s="8">
        <v>0</v>
      </c>
      <c r="AB842" s="8">
        <v>0</v>
      </c>
      <c r="AC842" s="8">
        <v>0</v>
      </c>
      <c r="AD842" s="8">
        <v>0</v>
      </c>
      <c r="AE842" s="8">
        <v>0</v>
      </c>
      <c r="AF842" s="8">
        <v>0</v>
      </c>
      <c r="AG842" s="8">
        <v>0</v>
      </c>
      <c r="AH842" s="8">
        <v>0</v>
      </c>
      <c r="AI842" s="8">
        <v>0</v>
      </c>
      <c r="AJ842" s="8">
        <v>0</v>
      </c>
      <c r="AK842" s="8">
        <v>0</v>
      </c>
      <c r="AL842" s="8">
        <v>0</v>
      </c>
      <c r="AM842" s="8">
        <v>0</v>
      </c>
      <c r="AN842" s="8">
        <v>1</v>
      </c>
      <c r="AO842" s="8">
        <v>0</v>
      </c>
      <c r="AP842" s="8">
        <v>0</v>
      </c>
      <c r="AS842" s="7">
        <v>623990</v>
      </c>
      <c r="AT842" s="7" t="s">
        <v>873</v>
      </c>
      <c r="AU842" s="8">
        <v>9.1052336825864513E-2</v>
      </c>
      <c r="AV842" s="8">
        <v>2.7366282643898381E-2</v>
      </c>
      <c r="AW842" s="8">
        <v>0.15884365235620007</v>
      </c>
      <c r="AX842" s="8">
        <v>6.2749970559317761E-2</v>
      </c>
      <c r="AY842" s="8">
        <v>1.6334934304719842E-2</v>
      </c>
      <c r="AZ842" s="8">
        <v>9.0292938972808101E-2</v>
      </c>
      <c r="BA842" s="8">
        <v>4.9377234965017731E-2</v>
      </c>
      <c r="BB842" s="8">
        <v>1.4826760785075162E-2</v>
      </c>
      <c r="BC842" s="8">
        <v>8.6014116868833854E-2</v>
      </c>
      <c r="BD842" s="8">
        <v>6.477236649070485E-2</v>
      </c>
      <c r="BE842" s="8">
        <v>2.177670821836258E-2</v>
      </c>
      <c r="BF842" s="8">
        <v>0.13610146009425328</v>
      </c>
      <c r="BG842" s="8">
        <v>0.49099327685064514</v>
      </c>
      <c r="BH842" s="8">
        <v>8.5362564755940324E-6</v>
      </c>
      <c r="BI842" s="8">
        <v>0.44871062748529045</v>
      </c>
      <c r="BJ842" s="8">
        <v>1.2772622718262905</v>
      </c>
      <c r="BK842" s="8">
        <v>0.87905526319161298</v>
      </c>
      <c r="BL842" s="8">
        <v>0.8598955319737096</v>
      </c>
    </row>
    <row r="843" spans="1:64" x14ac:dyDescent="0.3">
      <c r="A843" s="7">
        <v>624110</v>
      </c>
      <c r="B843" s="7" t="s">
        <v>874</v>
      </c>
      <c r="C843" s="8">
        <f t="shared" si="234"/>
        <v>0.17693910021100001</v>
      </c>
      <c r="D843" s="8">
        <f t="shared" si="235"/>
        <v>3.3026978374400003E-2</v>
      </c>
      <c r="E843" s="8">
        <f t="shared" si="236"/>
        <v>3.4674683954600001E-2</v>
      </c>
      <c r="F843" s="8">
        <f t="shared" si="237"/>
        <v>0.17325623002099999</v>
      </c>
      <c r="G843" s="8">
        <f t="shared" si="238"/>
        <v>3.1297980873000002E-2</v>
      </c>
      <c r="H843" s="8">
        <f t="shared" si="239"/>
        <v>2.81470184327E-2</v>
      </c>
      <c r="I843" s="8">
        <f t="shared" si="240"/>
        <v>0.30999679527599999</v>
      </c>
      <c r="J843" s="8">
        <f t="shared" si="241"/>
        <v>5.47622199925E-2</v>
      </c>
      <c r="K843" s="8">
        <f t="shared" si="242"/>
        <v>4.9063348473500003E-2</v>
      </c>
      <c r="L843" s="8">
        <f t="shared" si="243"/>
        <v>0.364125011936</v>
      </c>
      <c r="M843" s="8">
        <f t="shared" si="244"/>
        <v>7.6953596773499999E-2</v>
      </c>
      <c r="N843" s="8">
        <f t="shared" si="245"/>
        <v>0.100522072777</v>
      </c>
      <c r="O843" s="8">
        <f t="shared" si="246"/>
        <v>0.220889307546</v>
      </c>
      <c r="P843" s="8">
        <f t="shared" si="247"/>
        <v>7.6485796391200003E-6</v>
      </c>
      <c r="Q843" s="8">
        <f t="shared" si="248"/>
        <v>0.18176906595799999</v>
      </c>
      <c r="R843" s="8">
        <f t="shared" si="249"/>
        <v>1.24464076254</v>
      </c>
      <c r="S843" s="8">
        <f t="shared" si="250"/>
        <v>1.2327012293299999</v>
      </c>
      <c r="T843" s="8">
        <f t="shared" si="251"/>
        <v>1.41382236374</v>
      </c>
      <c r="W843" s="7" t="s">
        <v>2146</v>
      </c>
      <c r="X843" s="7" t="s">
        <v>874</v>
      </c>
      <c r="Y843" s="8">
        <v>0.17693910021100001</v>
      </c>
      <c r="Z843" s="8">
        <v>3.3026978374400003E-2</v>
      </c>
      <c r="AA843" s="8">
        <v>3.4674683954600001E-2</v>
      </c>
      <c r="AB843" s="8">
        <v>0.17325623002099999</v>
      </c>
      <c r="AC843" s="8">
        <v>3.1297980873000002E-2</v>
      </c>
      <c r="AD843" s="8">
        <v>2.81470184327E-2</v>
      </c>
      <c r="AE843" s="8">
        <v>0.30999679527599999</v>
      </c>
      <c r="AF843" s="8">
        <v>5.47622199925E-2</v>
      </c>
      <c r="AG843" s="8">
        <v>4.9063348473500003E-2</v>
      </c>
      <c r="AH843" s="8">
        <v>0.364125011936</v>
      </c>
      <c r="AI843" s="8">
        <v>7.6953596773499999E-2</v>
      </c>
      <c r="AJ843" s="8">
        <v>0.100522072777</v>
      </c>
      <c r="AK843" s="8">
        <v>0.220889307546</v>
      </c>
      <c r="AL843" s="8">
        <v>7.6485796391200003E-6</v>
      </c>
      <c r="AM843" s="8">
        <v>0.18176906595799999</v>
      </c>
      <c r="AN843" s="8">
        <v>1.24464076254</v>
      </c>
      <c r="AO843" s="8">
        <v>1.2327012293299999</v>
      </c>
      <c r="AP843" s="8">
        <v>1.41382236374</v>
      </c>
      <c r="AS843" s="7">
        <v>624110</v>
      </c>
      <c r="AT843" s="7" t="s">
        <v>874</v>
      </c>
      <c r="AU843" s="8">
        <v>0.28802469512370965</v>
      </c>
      <c r="AV843" s="8">
        <v>8.6475151022388702E-2</v>
      </c>
      <c r="AW843" s="8">
        <v>0.12333171790236935</v>
      </c>
      <c r="AX843" s="8">
        <v>0.3754180676495727</v>
      </c>
      <c r="AY843" s="8">
        <v>0.10804012343513003</v>
      </c>
      <c r="AZ843" s="8">
        <v>0.13340209582966689</v>
      </c>
      <c r="BA843" s="8">
        <v>0.53439964952419361</v>
      </c>
      <c r="BB843" s="8">
        <v>0.1598232848316839</v>
      </c>
      <c r="BC843" s="8">
        <v>0.2198877654693564</v>
      </c>
      <c r="BD843" s="8">
        <v>0.63242243850914492</v>
      </c>
      <c r="BE843" s="8">
        <v>0.21256415373304674</v>
      </c>
      <c r="BF843" s="8">
        <v>0.33177761520716115</v>
      </c>
      <c r="BG843" s="8">
        <v>0.21732657677912928</v>
      </c>
      <c r="BH843" s="8">
        <v>7.0427997668643564E-6</v>
      </c>
      <c r="BI843" s="8">
        <v>0.17883730682964494</v>
      </c>
      <c r="BJ843" s="8">
        <v>1.4978315640488709</v>
      </c>
      <c r="BK843" s="8">
        <v>1.6007312546556451</v>
      </c>
      <c r="BL843" s="8">
        <v>1.8979816675667744</v>
      </c>
    </row>
    <row r="844" spans="1:64" x14ac:dyDescent="0.3">
      <c r="A844" s="7">
        <v>624120</v>
      </c>
      <c r="B844" s="7" t="s">
        <v>875</v>
      </c>
      <c r="C844" s="8">
        <f t="shared" si="234"/>
        <v>5.2603767319899998E-2</v>
      </c>
      <c r="D844" s="8">
        <f t="shared" si="235"/>
        <v>1.0603906045700001E-2</v>
      </c>
      <c r="E844" s="8">
        <f t="shared" si="236"/>
        <v>6.4674302080300006E-2</v>
      </c>
      <c r="F844" s="8">
        <f t="shared" si="237"/>
        <v>1.33289519854E-2</v>
      </c>
      <c r="G844" s="8">
        <f t="shared" si="238"/>
        <v>2.26606348341E-3</v>
      </c>
      <c r="H844" s="8">
        <f t="shared" si="239"/>
        <v>1.6046110116899999E-2</v>
      </c>
      <c r="I844" s="8">
        <f t="shared" si="240"/>
        <v>2.2948568038700001E-2</v>
      </c>
      <c r="J844" s="8">
        <f t="shared" si="241"/>
        <v>4.3196918452099997E-3</v>
      </c>
      <c r="K844" s="8">
        <f t="shared" si="242"/>
        <v>2.5352894454700001E-2</v>
      </c>
      <c r="L844" s="8">
        <f t="shared" si="243"/>
        <v>3.40804044345E-2</v>
      </c>
      <c r="M844" s="8">
        <f t="shared" si="244"/>
        <v>6.8649481984799999E-3</v>
      </c>
      <c r="N844" s="8">
        <f t="shared" si="245"/>
        <v>5.4972890384800001E-2</v>
      </c>
      <c r="O844" s="8">
        <f t="shared" si="246"/>
        <v>0.74909195681399998</v>
      </c>
      <c r="P844" s="8">
        <f t="shared" si="247"/>
        <v>2.9608848211500002E-5</v>
      </c>
      <c r="Q844" s="8">
        <f t="shared" si="248"/>
        <v>0.70040691730100002</v>
      </c>
      <c r="R844" s="8">
        <f t="shared" si="249"/>
        <v>1.12788197545</v>
      </c>
      <c r="S844" s="8">
        <f t="shared" si="250"/>
        <v>1.03164112559</v>
      </c>
      <c r="T844" s="8">
        <f t="shared" si="251"/>
        <v>1.0526211543399999</v>
      </c>
      <c r="W844" s="7" t="s">
        <v>2147</v>
      </c>
      <c r="X844" s="7" t="s">
        <v>875</v>
      </c>
      <c r="Y844" s="8">
        <v>5.2603767319899998E-2</v>
      </c>
      <c r="Z844" s="8">
        <v>1.0603906045700001E-2</v>
      </c>
      <c r="AA844" s="8">
        <v>6.4674302080300006E-2</v>
      </c>
      <c r="AB844" s="8">
        <v>1.33289519854E-2</v>
      </c>
      <c r="AC844" s="8">
        <v>2.26606348341E-3</v>
      </c>
      <c r="AD844" s="8">
        <v>1.6046110116899999E-2</v>
      </c>
      <c r="AE844" s="8">
        <v>2.2948568038700001E-2</v>
      </c>
      <c r="AF844" s="8">
        <v>4.3196918452099997E-3</v>
      </c>
      <c r="AG844" s="8">
        <v>2.5352894454700001E-2</v>
      </c>
      <c r="AH844" s="8">
        <v>3.40804044345E-2</v>
      </c>
      <c r="AI844" s="8">
        <v>6.8649481984799999E-3</v>
      </c>
      <c r="AJ844" s="8">
        <v>5.4972890384800001E-2</v>
      </c>
      <c r="AK844" s="8">
        <v>0.74909195681399998</v>
      </c>
      <c r="AL844" s="8">
        <v>2.9608848211500002E-5</v>
      </c>
      <c r="AM844" s="8">
        <v>0.70040691730100002</v>
      </c>
      <c r="AN844" s="8">
        <v>1.12788197545</v>
      </c>
      <c r="AO844" s="8">
        <v>1.03164112559</v>
      </c>
      <c r="AP844" s="8">
        <v>1.0526211543399999</v>
      </c>
      <c r="AS844" s="7">
        <v>624120</v>
      </c>
      <c r="AT844" s="7" t="s">
        <v>875</v>
      </c>
      <c r="AU844" s="8">
        <v>8.2711725058940311E-2</v>
      </c>
      <c r="AV844" s="8">
        <v>2.3104724305251123E-2</v>
      </c>
      <c r="AW844" s="8">
        <v>0.18560028351670163</v>
      </c>
      <c r="AX844" s="8">
        <v>3.3456132641377423E-2</v>
      </c>
      <c r="AY844" s="8">
        <v>8.2429329388148381E-3</v>
      </c>
      <c r="AZ844" s="8">
        <v>7.0067302250174185E-2</v>
      </c>
      <c r="BA844" s="8">
        <v>3.9202418386658069E-2</v>
      </c>
      <c r="BB844" s="8">
        <v>1.0964603312178224E-2</v>
      </c>
      <c r="BC844" s="8">
        <v>8.9271729772567754E-2</v>
      </c>
      <c r="BD844" s="8">
        <v>5.6469021102553217E-2</v>
      </c>
      <c r="BE844" s="8">
        <v>1.6391851253841291E-2</v>
      </c>
      <c r="BF844" s="8">
        <v>0.14969107502254356</v>
      </c>
      <c r="BG844" s="8">
        <v>0.73700982847828955</v>
      </c>
      <c r="BH844" s="8">
        <v>1.7754740124861283E-5</v>
      </c>
      <c r="BI844" s="8">
        <v>0.68911003153808092</v>
      </c>
      <c r="BJ844" s="8">
        <v>1.291416732881129</v>
      </c>
      <c r="BK844" s="8">
        <v>1.0956373355717743</v>
      </c>
      <c r="BL844" s="8">
        <v>1.1233097192133872</v>
      </c>
    </row>
    <row r="845" spans="1:64" x14ac:dyDescent="0.3">
      <c r="A845" s="7">
        <v>624190</v>
      </c>
      <c r="B845" s="7" t="s">
        <v>876</v>
      </c>
      <c r="C845" s="8">
        <f t="shared" si="234"/>
        <v>5.2680234385899999E-2</v>
      </c>
      <c r="D845" s="8">
        <f t="shared" si="235"/>
        <v>1.0655042092500001E-2</v>
      </c>
      <c r="E845" s="8">
        <f t="shared" si="236"/>
        <v>6.8822337295399993E-2</v>
      </c>
      <c r="F845" s="8">
        <f t="shared" si="237"/>
        <v>2.8380390069199998E-2</v>
      </c>
      <c r="G845" s="8">
        <f t="shared" si="238"/>
        <v>4.8435594035499997E-3</v>
      </c>
      <c r="H845" s="8">
        <f t="shared" si="239"/>
        <v>3.68715083332E-2</v>
      </c>
      <c r="I845" s="8">
        <f t="shared" si="240"/>
        <v>2.2977776630300002E-2</v>
      </c>
      <c r="J845" s="8">
        <f t="shared" si="241"/>
        <v>4.3438422785200001E-3</v>
      </c>
      <c r="K845" s="8">
        <f t="shared" si="242"/>
        <v>2.7331682613000001E-2</v>
      </c>
      <c r="L845" s="8">
        <f t="shared" si="243"/>
        <v>3.4280066887999998E-2</v>
      </c>
      <c r="M845" s="8">
        <f t="shared" si="244"/>
        <v>6.9339207536899998E-3</v>
      </c>
      <c r="N845" s="8">
        <f t="shared" si="245"/>
        <v>5.8588676852300001E-2</v>
      </c>
      <c r="O845" s="8">
        <f t="shared" si="246"/>
        <v>0.74505422193699999</v>
      </c>
      <c r="P845" s="8">
        <f t="shared" si="247"/>
        <v>1.3906428365600001E-5</v>
      </c>
      <c r="Q845" s="8">
        <f t="shared" si="248"/>
        <v>0.69976640104200005</v>
      </c>
      <c r="R845" s="8">
        <f t="shared" si="249"/>
        <v>1.13215761377</v>
      </c>
      <c r="S845" s="8">
        <f t="shared" si="250"/>
        <v>1.0700954578099999</v>
      </c>
      <c r="T845" s="8">
        <f t="shared" si="251"/>
        <v>1.0546533015199999</v>
      </c>
      <c r="W845" s="7" t="s">
        <v>2148</v>
      </c>
      <c r="X845" s="7" t="s">
        <v>876</v>
      </c>
      <c r="Y845" s="8">
        <v>5.2680234385899999E-2</v>
      </c>
      <c r="Z845" s="8">
        <v>1.0655042092500001E-2</v>
      </c>
      <c r="AA845" s="8">
        <v>6.8822337295399993E-2</v>
      </c>
      <c r="AB845" s="8">
        <v>2.8380390069199998E-2</v>
      </c>
      <c r="AC845" s="8">
        <v>4.8435594035499997E-3</v>
      </c>
      <c r="AD845" s="8">
        <v>3.68715083332E-2</v>
      </c>
      <c r="AE845" s="8">
        <v>2.2977776630300002E-2</v>
      </c>
      <c r="AF845" s="8">
        <v>4.3438422785200001E-3</v>
      </c>
      <c r="AG845" s="8">
        <v>2.7331682613000001E-2</v>
      </c>
      <c r="AH845" s="8">
        <v>3.4280066887999998E-2</v>
      </c>
      <c r="AI845" s="8">
        <v>6.9339207536899998E-3</v>
      </c>
      <c r="AJ845" s="8">
        <v>5.8588676852300001E-2</v>
      </c>
      <c r="AK845" s="8">
        <v>0.74505422193699999</v>
      </c>
      <c r="AL845" s="8">
        <v>1.3906428365600001E-5</v>
      </c>
      <c r="AM845" s="8">
        <v>0.69976640104200005</v>
      </c>
      <c r="AN845" s="8">
        <v>1.13215761377</v>
      </c>
      <c r="AO845" s="8">
        <v>1.0700954578099999</v>
      </c>
      <c r="AP845" s="8">
        <v>1.0546533015199999</v>
      </c>
      <c r="AS845" s="7">
        <v>624190</v>
      </c>
      <c r="AT845" s="7" t="s">
        <v>876</v>
      </c>
      <c r="AU845" s="8">
        <v>8.3843537608782256E-2</v>
      </c>
      <c r="AV845" s="8">
        <v>2.33348193318808E-2</v>
      </c>
      <c r="AW845" s="8">
        <v>0.19904470223501772</v>
      </c>
      <c r="AX845" s="8">
        <v>3.8200646819235483E-2</v>
      </c>
      <c r="AY845" s="8">
        <v>9.4059530793959654E-3</v>
      </c>
      <c r="AZ845" s="8">
        <v>8.6098503224609685E-2</v>
      </c>
      <c r="BA845" s="8">
        <v>3.9729374597720961E-2</v>
      </c>
      <c r="BB845" s="8">
        <v>1.1077885925660483E-2</v>
      </c>
      <c r="BC845" s="8">
        <v>9.605450079000645E-2</v>
      </c>
      <c r="BD845" s="8">
        <v>5.7471557636343554E-2</v>
      </c>
      <c r="BE845" s="8">
        <v>1.6638441433917583E-2</v>
      </c>
      <c r="BF845" s="8">
        <v>0.16117795405098384</v>
      </c>
      <c r="BG845" s="8">
        <v>0.74505422193699899</v>
      </c>
      <c r="BH845" s="8">
        <v>1.6499471728744834E-5</v>
      </c>
      <c r="BI845" s="8">
        <v>0.69976640104200016</v>
      </c>
      <c r="BJ845" s="8">
        <v>1.3062230591756452</v>
      </c>
      <c r="BK845" s="8">
        <v>1.1337051031230643</v>
      </c>
      <c r="BL845" s="8">
        <v>1.1468617613127416</v>
      </c>
    </row>
    <row r="846" spans="1:64" x14ac:dyDescent="0.3">
      <c r="A846" s="7">
        <v>624210</v>
      </c>
      <c r="B846" s="7" t="s">
        <v>877</v>
      </c>
      <c r="C846" s="8">
        <f t="shared" si="234"/>
        <v>6.4635326358351605E-2</v>
      </c>
      <c r="D846" s="8">
        <f t="shared" si="235"/>
        <v>1.9071562834274514E-2</v>
      </c>
      <c r="E846" s="8">
        <f t="shared" si="236"/>
        <v>0.1560545131372339</v>
      </c>
      <c r="F846" s="8">
        <f t="shared" si="237"/>
        <v>2.5986481008822584E-2</v>
      </c>
      <c r="G846" s="8">
        <f t="shared" si="238"/>
        <v>6.9720362123150163E-3</v>
      </c>
      <c r="H846" s="8">
        <f t="shared" si="239"/>
        <v>5.9586204007879687E-2</v>
      </c>
      <c r="I846" s="8">
        <f t="shared" si="240"/>
        <v>3.0862161413924193E-2</v>
      </c>
      <c r="J846" s="8">
        <f t="shared" si="241"/>
        <v>9.1799867649803215E-3</v>
      </c>
      <c r="K846" s="8">
        <f t="shared" si="242"/>
        <v>7.5978094258059695E-2</v>
      </c>
      <c r="L846" s="8">
        <f t="shared" si="243"/>
        <v>5.1068193361608068E-2</v>
      </c>
      <c r="M846" s="8">
        <f t="shared" si="244"/>
        <v>1.5612844658840967E-2</v>
      </c>
      <c r="N846" s="8">
        <f t="shared" si="245"/>
        <v>0.14422014224188875</v>
      </c>
      <c r="O846" s="8">
        <f t="shared" si="246"/>
        <v>0.46330154820116137</v>
      </c>
      <c r="P846" s="8">
        <f t="shared" si="247"/>
        <v>1.629973786119726E-5</v>
      </c>
      <c r="Q846" s="8">
        <f t="shared" si="248"/>
        <v>0.49607933868083925</v>
      </c>
      <c r="R846" s="8">
        <f t="shared" si="249"/>
        <v>1</v>
      </c>
      <c r="S846" s="8">
        <f t="shared" si="250"/>
        <v>0.80222214058338726</v>
      </c>
      <c r="T846" s="8">
        <f t="shared" si="251"/>
        <v>0.82569766179161286</v>
      </c>
      <c r="W846" s="7" t="s">
        <v>2149</v>
      </c>
      <c r="X846" s="7" t="s">
        <v>877</v>
      </c>
      <c r="Y846" s="8">
        <v>0</v>
      </c>
      <c r="Z846" s="8">
        <v>0</v>
      </c>
      <c r="AA846" s="8">
        <v>0</v>
      </c>
      <c r="AB846" s="8">
        <v>0</v>
      </c>
      <c r="AC846" s="8">
        <v>0</v>
      </c>
      <c r="AD846" s="8">
        <v>0</v>
      </c>
      <c r="AE846" s="8">
        <v>0</v>
      </c>
      <c r="AF846" s="8">
        <v>0</v>
      </c>
      <c r="AG846" s="8">
        <v>0</v>
      </c>
      <c r="AH846" s="8">
        <v>0</v>
      </c>
      <c r="AI846" s="8">
        <v>0</v>
      </c>
      <c r="AJ846" s="8">
        <v>0</v>
      </c>
      <c r="AK846" s="8">
        <v>0</v>
      </c>
      <c r="AL846" s="8">
        <v>0</v>
      </c>
      <c r="AM846" s="8">
        <v>0</v>
      </c>
      <c r="AN846" s="8">
        <v>1</v>
      </c>
      <c r="AO846" s="8">
        <v>0</v>
      </c>
      <c r="AP846" s="8">
        <v>0</v>
      </c>
      <c r="AS846" s="7">
        <v>624210</v>
      </c>
      <c r="AT846" s="7" t="s">
        <v>877</v>
      </c>
      <c r="AU846" s="8">
        <v>6.4635326358351605E-2</v>
      </c>
      <c r="AV846" s="8">
        <v>1.9071562834274514E-2</v>
      </c>
      <c r="AW846" s="8">
        <v>0.1560545131372339</v>
      </c>
      <c r="AX846" s="8">
        <v>2.5986481008822584E-2</v>
      </c>
      <c r="AY846" s="8">
        <v>6.9720362123150163E-3</v>
      </c>
      <c r="AZ846" s="8">
        <v>5.9586204007879687E-2</v>
      </c>
      <c r="BA846" s="8">
        <v>3.0862161413924193E-2</v>
      </c>
      <c r="BB846" s="8">
        <v>9.1799867649803215E-3</v>
      </c>
      <c r="BC846" s="8">
        <v>7.5978094258059695E-2</v>
      </c>
      <c r="BD846" s="8">
        <v>5.1068193361608068E-2</v>
      </c>
      <c r="BE846" s="8">
        <v>1.5612844658840967E-2</v>
      </c>
      <c r="BF846" s="8">
        <v>0.14422014224188875</v>
      </c>
      <c r="BG846" s="8">
        <v>0.46330154820116137</v>
      </c>
      <c r="BH846" s="8">
        <v>1.629973786119726E-5</v>
      </c>
      <c r="BI846" s="8">
        <v>0.49607933868083925</v>
      </c>
      <c r="BJ846" s="8">
        <v>1.2397614023296775</v>
      </c>
      <c r="BK846" s="8">
        <v>0.80222214058338726</v>
      </c>
      <c r="BL846" s="8">
        <v>0.82569766179161286</v>
      </c>
    </row>
    <row r="847" spans="1:64" x14ac:dyDescent="0.3">
      <c r="A847" s="7">
        <v>624221</v>
      </c>
      <c r="B847" s="7" t="s">
        <v>878</v>
      </c>
      <c r="C847" s="8">
        <f t="shared" si="234"/>
        <v>6.0548130236179019E-2</v>
      </c>
      <c r="D847" s="8">
        <f t="shared" si="235"/>
        <v>1.8133574956852097E-2</v>
      </c>
      <c r="E847" s="8">
        <f t="shared" si="236"/>
        <v>0.14723058807642572</v>
      </c>
      <c r="F847" s="8">
        <f t="shared" si="237"/>
        <v>2.322466300079936E-2</v>
      </c>
      <c r="G847" s="8">
        <f t="shared" si="238"/>
        <v>6.282768356392532E-3</v>
      </c>
      <c r="H847" s="8">
        <f t="shared" si="239"/>
        <v>5.3421116575886121E-2</v>
      </c>
      <c r="I847" s="8">
        <f t="shared" si="240"/>
        <v>2.8950134959811288E-2</v>
      </c>
      <c r="J847" s="8">
        <f t="shared" si="241"/>
        <v>8.7233081514656446E-3</v>
      </c>
      <c r="K847" s="8">
        <f t="shared" si="242"/>
        <v>7.196221335821934E-2</v>
      </c>
      <c r="L847" s="8">
        <f t="shared" si="243"/>
        <v>4.4599615651670962E-2</v>
      </c>
      <c r="M847" s="8">
        <f t="shared" si="244"/>
        <v>1.387268260564839E-2</v>
      </c>
      <c r="N847" s="8">
        <f t="shared" si="245"/>
        <v>0.1266814160292016</v>
      </c>
      <c r="O847" s="8">
        <f t="shared" si="246"/>
        <v>0.46252392746546744</v>
      </c>
      <c r="P847" s="8">
        <f t="shared" si="247"/>
        <v>1.4580732994254841E-5</v>
      </c>
      <c r="Q847" s="8">
        <f t="shared" si="248"/>
        <v>0.46269616789741908</v>
      </c>
      <c r="R847" s="8">
        <f t="shared" si="249"/>
        <v>1</v>
      </c>
      <c r="S847" s="8">
        <f t="shared" si="250"/>
        <v>0.74421887051387092</v>
      </c>
      <c r="T847" s="8">
        <f t="shared" si="251"/>
        <v>0.77092597905016125</v>
      </c>
      <c r="W847" s="7" t="s">
        <v>2150</v>
      </c>
      <c r="X847" s="7" t="s">
        <v>878</v>
      </c>
      <c r="Y847" s="8">
        <v>0</v>
      </c>
      <c r="Z847" s="8">
        <v>0</v>
      </c>
      <c r="AA847" s="8">
        <v>0</v>
      </c>
      <c r="AB847" s="8">
        <v>0</v>
      </c>
      <c r="AC847" s="8">
        <v>0</v>
      </c>
      <c r="AD847" s="8">
        <v>0</v>
      </c>
      <c r="AE847" s="8">
        <v>0</v>
      </c>
      <c r="AF847" s="8">
        <v>0</v>
      </c>
      <c r="AG847" s="8">
        <v>0</v>
      </c>
      <c r="AH847" s="8">
        <v>0</v>
      </c>
      <c r="AI847" s="8">
        <v>0</v>
      </c>
      <c r="AJ847" s="8">
        <v>0</v>
      </c>
      <c r="AK847" s="8">
        <v>0</v>
      </c>
      <c r="AL847" s="8">
        <v>0</v>
      </c>
      <c r="AM847" s="8">
        <v>0</v>
      </c>
      <c r="AN847" s="8">
        <v>1</v>
      </c>
      <c r="AO847" s="8">
        <v>0</v>
      </c>
      <c r="AP847" s="8">
        <v>0</v>
      </c>
      <c r="AS847" s="7">
        <v>624221</v>
      </c>
      <c r="AT847" s="7" t="s">
        <v>878</v>
      </c>
      <c r="AU847" s="8">
        <v>6.0548130236179019E-2</v>
      </c>
      <c r="AV847" s="8">
        <v>1.8133574956852097E-2</v>
      </c>
      <c r="AW847" s="8">
        <v>0.14723058807642572</v>
      </c>
      <c r="AX847" s="8">
        <v>2.322466300079936E-2</v>
      </c>
      <c r="AY847" s="8">
        <v>6.282768356392532E-3</v>
      </c>
      <c r="AZ847" s="8">
        <v>5.3421116575886121E-2</v>
      </c>
      <c r="BA847" s="8">
        <v>2.8950134959811288E-2</v>
      </c>
      <c r="BB847" s="8">
        <v>8.7233081514656446E-3</v>
      </c>
      <c r="BC847" s="8">
        <v>7.196221335821934E-2</v>
      </c>
      <c r="BD847" s="8">
        <v>4.4599615651670962E-2</v>
      </c>
      <c r="BE847" s="8">
        <v>1.387268260564839E-2</v>
      </c>
      <c r="BF847" s="8">
        <v>0.1266814160292016</v>
      </c>
      <c r="BG847" s="8">
        <v>0.46252392746546744</v>
      </c>
      <c r="BH847" s="8">
        <v>1.4580732994254841E-5</v>
      </c>
      <c r="BI847" s="8">
        <v>0.46269616789741908</v>
      </c>
      <c r="BJ847" s="8">
        <v>1.2259122932696778</v>
      </c>
      <c r="BK847" s="8">
        <v>0.74421887051387092</v>
      </c>
      <c r="BL847" s="8">
        <v>0.77092597905016125</v>
      </c>
    </row>
    <row r="848" spans="1:64" x14ac:dyDescent="0.3">
      <c r="A848" s="7">
        <v>624229</v>
      </c>
      <c r="B848" s="7" t="s">
        <v>879</v>
      </c>
      <c r="C848" s="8">
        <f t="shared" si="234"/>
        <v>5.3039995488499997E-2</v>
      </c>
      <c r="D848" s="8">
        <f t="shared" si="235"/>
        <v>1.0748778014E-2</v>
      </c>
      <c r="E848" s="8">
        <f t="shared" si="236"/>
        <v>6.5775808447399997E-2</v>
      </c>
      <c r="F848" s="8">
        <f t="shared" si="237"/>
        <v>1.6755759233899999E-2</v>
      </c>
      <c r="G848" s="8">
        <f t="shared" si="238"/>
        <v>2.8644811642800001E-3</v>
      </c>
      <c r="H848" s="8">
        <f t="shared" si="239"/>
        <v>2.0536275970499999E-2</v>
      </c>
      <c r="I848" s="8">
        <f t="shared" si="240"/>
        <v>2.3069395555799999E-2</v>
      </c>
      <c r="J848" s="8">
        <f t="shared" si="241"/>
        <v>4.3696666635000001E-3</v>
      </c>
      <c r="K848" s="8">
        <f t="shared" si="242"/>
        <v>2.58762272858E-2</v>
      </c>
      <c r="L848" s="8">
        <f t="shared" si="243"/>
        <v>3.8088578310099999E-2</v>
      </c>
      <c r="M848" s="8">
        <f t="shared" si="244"/>
        <v>7.7010916530499997E-3</v>
      </c>
      <c r="N848" s="8">
        <f t="shared" si="245"/>
        <v>6.1918518215299999E-2</v>
      </c>
      <c r="O848" s="8">
        <f t="shared" si="246"/>
        <v>0.67568093872500001</v>
      </c>
      <c r="P848" s="8">
        <f t="shared" si="247"/>
        <v>2.3641094574400001E-5</v>
      </c>
      <c r="Q848" s="8">
        <f t="shared" si="248"/>
        <v>0.70041608628100005</v>
      </c>
      <c r="R848" s="8">
        <f t="shared" si="249"/>
        <v>1.12956458195</v>
      </c>
      <c r="S848" s="8">
        <f t="shared" si="250"/>
        <v>1.04015651637</v>
      </c>
      <c r="T848" s="8">
        <f t="shared" si="251"/>
        <v>1.05331528951</v>
      </c>
      <c r="W848" s="7" t="s">
        <v>2151</v>
      </c>
      <c r="X848" s="7" t="s">
        <v>879</v>
      </c>
      <c r="Y848" s="8">
        <v>5.3039995488499997E-2</v>
      </c>
      <c r="Z848" s="8">
        <v>1.0748778014E-2</v>
      </c>
      <c r="AA848" s="8">
        <v>6.5775808447399997E-2</v>
      </c>
      <c r="AB848" s="8">
        <v>1.6755759233899999E-2</v>
      </c>
      <c r="AC848" s="8">
        <v>2.8644811642800001E-3</v>
      </c>
      <c r="AD848" s="8">
        <v>2.0536275970499999E-2</v>
      </c>
      <c r="AE848" s="8">
        <v>2.3069395555799999E-2</v>
      </c>
      <c r="AF848" s="8">
        <v>4.3696666635000001E-3</v>
      </c>
      <c r="AG848" s="8">
        <v>2.58762272858E-2</v>
      </c>
      <c r="AH848" s="8">
        <v>3.8088578310099999E-2</v>
      </c>
      <c r="AI848" s="8">
        <v>7.7010916530499997E-3</v>
      </c>
      <c r="AJ848" s="8">
        <v>6.1918518215299999E-2</v>
      </c>
      <c r="AK848" s="8">
        <v>0.67568093872500001</v>
      </c>
      <c r="AL848" s="8">
        <v>2.3641094574400001E-5</v>
      </c>
      <c r="AM848" s="8">
        <v>0.70041608628100005</v>
      </c>
      <c r="AN848" s="8">
        <v>1.12956458195</v>
      </c>
      <c r="AO848" s="8">
        <v>1.04015651637</v>
      </c>
      <c r="AP848" s="8">
        <v>1.05331528951</v>
      </c>
      <c r="AS848" s="7">
        <v>624229</v>
      </c>
      <c r="AT848" s="7" t="s">
        <v>879</v>
      </c>
      <c r="AU848" s="8">
        <v>7.7777112180317756E-2</v>
      </c>
      <c r="AV848" s="8">
        <v>2.2034177963166778E-2</v>
      </c>
      <c r="AW848" s="8">
        <v>0.18163656836279685</v>
      </c>
      <c r="AX848" s="8">
        <v>3.981320398134839E-2</v>
      </c>
      <c r="AY848" s="8">
        <v>1.0033512021988225E-2</v>
      </c>
      <c r="AZ848" s="8">
        <v>8.7044983467675793E-2</v>
      </c>
      <c r="BA848" s="8">
        <v>3.6903884261885483E-2</v>
      </c>
      <c r="BB848" s="8">
        <v>1.0482699774892905E-2</v>
      </c>
      <c r="BC848" s="8">
        <v>8.7917468475677357E-2</v>
      </c>
      <c r="BD848" s="8">
        <v>5.9016432872782243E-2</v>
      </c>
      <c r="BE848" s="8">
        <v>1.733074955925178E-2</v>
      </c>
      <c r="BF848" s="8">
        <v>0.16223085930566455</v>
      </c>
      <c r="BG848" s="8">
        <v>0.61029246078387167</v>
      </c>
      <c r="BH848" s="8">
        <v>1.3084004320351933E-5</v>
      </c>
      <c r="BI848" s="8">
        <v>0.63263388438283885</v>
      </c>
      <c r="BJ848" s="8">
        <v>1.281447858506936</v>
      </c>
      <c r="BK848" s="8">
        <v>1.0401175059230647</v>
      </c>
      <c r="BL848" s="8">
        <v>1.038529858964516</v>
      </c>
    </row>
    <row r="849" spans="1:64" x14ac:dyDescent="0.3">
      <c r="A849" s="7">
        <v>624230</v>
      </c>
      <c r="B849" s="7" t="s">
        <v>880</v>
      </c>
      <c r="C849" s="8">
        <f t="shared" si="234"/>
        <v>5.3235645592200002E-2</v>
      </c>
      <c r="D849" s="8">
        <f t="shared" si="235"/>
        <v>1.07783500766E-2</v>
      </c>
      <c r="E849" s="8">
        <f t="shared" si="236"/>
        <v>6.5362010817899996E-2</v>
      </c>
      <c r="F849" s="8">
        <f t="shared" si="237"/>
        <v>3.2183799733700003E-2</v>
      </c>
      <c r="G849" s="8">
        <f t="shared" si="238"/>
        <v>5.5579833475599997E-3</v>
      </c>
      <c r="H849" s="8">
        <f t="shared" si="239"/>
        <v>3.9291411886299997E-2</v>
      </c>
      <c r="I849" s="8">
        <f t="shared" si="240"/>
        <v>2.3153408983300001E-2</v>
      </c>
      <c r="J849" s="8">
        <f t="shared" si="241"/>
        <v>4.3878835140199997E-3</v>
      </c>
      <c r="K849" s="8">
        <f t="shared" si="242"/>
        <v>2.56363296512E-2</v>
      </c>
      <c r="L849" s="8">
        <f t="shared" si="243"/>
        <v>3.8430684770000001E-2</v>
      </c>
      <c r="M849" s="8">
        <f t="shared" si="244"/>
        <v>7.7645967598199998E-3</v>
      </c>
      <c r="N849" s="8">
        <f t="shared" si="245"/>
        <v>6.1950048381200003E-2</v>
      </c>
      <c r="O849" s="8">
        <f t="shared" si="246"/>
        <v>0.67192050284799998</v>
      </c>
      <c r="P849" s="8">
        <f t="shared" si="247"/>
        <v>1.22259528502E-5</v>
      </c>
      <c r="Q849" s="8">
        <f t="shared" si="248"/>
        <v>0.699801687979</v>
      </c>
      <c r="R849" s="8">
        <f t="shared" si="249"/>
        <v>1.12937600649</v>
      </c>
      <c r="S849" s="8">
        <f t="shared" si="250"/>
        <v>1.0770331949700001</v>
      </c>
      <c r="T849" s="8">
        <f t="shared" si="251"/>
        <v>1.05317762215</v>
      </c>
      <c r="W849" s="7" t="s">
        <v>2152</v>
      </c>
      <c r="X849" s="7" t="s">
        <v>880</v>
      </c>
      <c r="Y849" s="8">
        <v>5.3235645592200002E-2</v>
      </c>
      <c r="Z849" s="8">
        <v>1.07783500766E-2</v>
      </c>
      <c r="AA849" s="8">
        <v>6.5362010817899996E-2</v>
      </c>
      <c r="AB849" s="8">
        <v>3.2183799733700003E-2</v>
      </c>
      <c r="AC849" s="8">
        <v>5.5579833475599997E-3</v>
      </c>
      <c r="AD849" s="8">
        <v>3.9291411886299997E-2</v>
      </c>
      <c r="AE849" s="8">
        <v>2.3153408983300001E-2</v>
      </c>
      <c r="AF849" s="8">
        <v>4.3878835140199997E-3</v>
      </c>
      <c r="AG849" s="8">
        <v>2.56363296512E-2</v>
      </c>
      <c r="AH849" s="8">
        <v>3.8430684770000001E-2</v>
      </c>
      <c r="AI849" s="8">
        <v>7.7645967598199998E-3</v>
      </c>
      <c r="AJ849" s="8">
        <v>6.1950048381200003E-2</v>
      </c>
      <c r="AK849" s="8">
        <v>0.67192050284799998</v>
      </c>
      <c r="AL849" s="8">
        <v>1.22259528502E-5</v>
      </c>
      <c r="AM849" s="8">
        <v>0.699801687979</v>
      </c>
      <c r="AN849" s="8">
        <v>1.12937600649</v>
      </c>
      <c r="AO849" s="8">
        <v>1.0770331949700001</v>
      </c>
      <c r="AP849" s="8">
        <v>1.05317762215</v>
      </c>
      <c r="AS849" s="7">
        <v>624230</v>
      </c>
      <c r="AT849" s="7" t="s">
        <v>880</v>
      </c>
      <c r="AU849" s="8">
        <v>5.2375246701456449E-2</v>
      </c>
      <c r="AV849" s="8">
        <v>1.623884194490113E-2</v>
      </c>
      <c r="AW849" s="8">
        <v>0.12728303861472903</v>
      </c>
      <c r="AX849" s="8">
        <v>2.8850462458617738E-2</v>
      </c>
      <c r="AY849" s="8">
        <v>8.0363875178770978E-3</v>
      </c>
      <c r="AZ849" s="8">
        <v>6.6527006855506457E-2</v>
      </c>
      <c r="BA849" s="8">
        <v>2.5054860414296769E-2</v>
      </c>
      <c r="BB849" s="8">
        <v>7.8436970291182236E-3</v>
      </c>
      <c r="BC849" s="8">
        <v>6.195289403214356E-2</v>
      </c>
      <c r="BD849" s="8">
        <v>4.0252821368322582E-2</v>
      </c>
      <c r="BE849" s="8">
        <v>1.2964163879478392E-2</v>
      </c>
      <c r="BF849" s="8">
        <v>0.11410997315837904</v>
      </c>
      <c r="BG849" s="8">
        <v>0.36847253381987088</v>
      </c>
      <c r="BH849" s="8">
        <v>7.2528064029166137E-6</v>
      </c>
      <c r="BI849" s="8">
        <v>0.38376221598848415</v>
      </c>
      <c r="BJ849" s="8">
        <v>1.1958971272614518</v>
      </c>
      <c r="BK849" s="8">
        <v>0.65180095360612911</v>
      </c>
      <c r="BL849" s="8">
        <v>0.64323854824967741</v>
      </c>
    </row>
    <row r="850" spans="1:64" x14ac:dyDescent="0.3">
      <c r="A850" s="7">
        <v>624310</v>
      </c>
      <c r="B850" s="7" t="s">
        <v>881</v>
      </c>
      <c r="C850" s="8">
        <f t="shared" si="234"/>
        <v>8.2180686678469325E-2</v>
      </c>
      <c r="D850" s="8">
        <f t="shared" si="235"/>
        <v>2.3003758198473067E-2</v>
      </c>
      <c r="E850" s="8">
        <f t="shared" si="236"/>
        <v>0.18755033796970158</v>
      </c>
      <c r="F850" s="8">
        <f t="shared" si="237"/>
        <v>3.6359541320053215E-2</v>
      </c>
      <c r="G850" s="8">
        <f t="shared" si="238"/>
        <v>9.0077132037861274E-3</v>
      </c>
      <c r="H850" s="8">
        <f t="shared" si="239"/>
        <v>7.7582515682804859E-2</v>
      </c>
      <c r="I850" s="8">
        <f t="shared" si="240"/>
        <v>3.9033201729049997E-2</v>
      </c>
      <c r="J850" s="8">
        <f t="shared" si="241"/>
        <v>1.0945238308657741E-2</v>
      </c>
      <c r="K850" s="8">
        <f t="shared" si="242"/>
        <v>9.0349159628970999E-2</v>
      </c>
      <c r="L850" s="8">
        <f t="shared" si="243"/>
        <v>5.6940609997662893E-2</v>
      </c>
      <c r="M850" s="8">
        <f t="shared" si="244"/>
        <v>1.6584600017593227E-2</v>
      </c>
      <c r="N850" s="8">
        <f t="shared" si="245"/>
        <v>0.15347008240328708</v>
      </c>
      <c r="O850" s="8">
        <f t="shared" si="246"/>
        <v>0.71401719660580754</v>
      </c>
      <c r="P850" s="8">
        <f t="shared" si="247"/>
        <v>1.6152621992864681E-5</v>
      </c>
      <c r="Q850" s="8">
        <f t="shared" si="248"/>
        <v>0.67678440449032307</v>
      </c>
      <c r="R850" s="8">
        <f t="shared" si="249"/>
        <v>1</v>
      </c>
      <c r="S850" s="8">
        <f t="shared" si="250"/>
        <v>1.0906917056904839</v>
      </c>
      <c r="T850" s="8">
        <f t="shared" si="251"/>
        <v>1.1080695351495162</v>
      </c>
      <c r="W850" s="7" t="s">
        <v>2153</v>
      </c>
      <c r="X850" s="7" t="s">
        <v>881</v>
      </c>
      <c r="Y850" s="8">
        <v>0</v>
      </c>
      <c r="Z850" s="8">
        <v>0</v>
      </c>
      <c r="AA850" s="8">
        <v>0</v>
      </c>
      <c r="AB850" s="8">
        <v>0</v>
      </c>
      <c r="AC850" s="8">
        <v>0</v>
      </c>
      <c r="AD850" s="8">
        <v>0</v>
      </c>
      <c r="AE850" s="8">
        <v>0</v>
      </c>
      <c r="AF850" s="8">
        <v>0</v>
      </c>
      <c r="AG850" s="8">
        <v>0</v>
      </c>
      <c r="AH850" s="8">
        <v>0</v>
      </c>
      <c r="AI850" s="8">
        <v>0</v>
      </c>
      <c r="AJ850" s="8">
        <v>0</v>
      </c>
      <c r="AK850" s="8">
        <v>0</v>
      </c>
      <c r="AL850" s="8">
        <v>0</v>
      </c>
      <c r="AM850" s="8">
        <v>0</v>
      </c>
      <c r="AN850" s="8">
        <v>1</v>
      </c>
      <c r="AO850" s="8">
        <v>0</v>
      </c>
      <c r="AP850" s="8">
        <v>0</v>
      </c>
      <c r="AS850" s="7">
        <v>624310</v>
      </c>
      <c r="AT850" s="7" t="s">
        <v>881</v>
      </c>
      <c r="AU850" s="8">
        <v>8.2180686678469325E-2</v>
      </c>
      <c r="AV850" s="8">
        <v>2.3003758198473067E-2</v>
      </c>
      <c r="AW850" s="8">
        <v>0.18755033796970158</v>
      </c>
      <c r="AX850" s="8">
        <v>3.6359541320053215E-2</v>
      </c>
      <c r="AY850" s="8">
        <v>9.0077132037861274E-3</v>
      </c>
      <c r="AZ850" s="8">
        <v>7.7582515682804859E-2</v>
      </c>
      <c r="BA850" s="8">
        <v>3.9033201729049997E-2</v>
      </c>
      <c r="BB850" s="8">
        <v>1.0945238308657741E-2</v>
      </c>
      <c r="BC850" s="8">
        <v>9.0349159628970999E-2</v>
      </c>
      <c r="BD850" s="8">
        <v>5.6940609997662893E-2</v>
      </c>
      <c r="BE850" s="8">
        <v>1.6584600017593227E-2</v>
      </c>
      <c r="BF850" s="8">
        <v>0.15347008240328708</v>
      </c>
      <c r="BG850" s="8">
        <v>0.71401719660580754</v>
      </c>
      <c r="BH850" s="8">
        <v>1.6152621992864681E-5</v>
      </c>
      <c r="BI850" s="8">
        <v>0.67678440449032307</v>
      </c>
      <c r="BJ850" s="8">
        <v>1.2927347828462905</v>
      </c>
      <c r="BK850" s="8">
        <v>1.0906917056904839</v>
      </c>
      <c r="BL850" s="8">
        <v>1.1080695351495162</v>
      </c>
    </row>
    <row r="851" spans="1:64" x14ac:dyDescent="0.3">
      <c r="A851" s="7">
        <v>624410</v>
      </c>
      <c r="B851" s="7" t="s">
        <v>882</v>
      </c>
      <c r="C851" s="8">
        <f t="shared" si="234"/>
        <v>9.03543869611E-2</v>
      </c>
      <c r="D851" s="8">
        <f t="shared" si="235"/>
        <v>1.8126395362799998E-2</v>
      </c>
      <c r="E851" s="8">
        <f t="shared" si="236"/>
        <v>7.6867167832799996E-2</v>
      </c>
      <c r="F851" s="8">
        <f t="shared" si="237"/>
        <v>1.8436177653599999E-2</v>
      </c>
      <c r="G851" s="8">
        <f t="shared" si="238"/>
        <v>3.6460209829600001E-3</v>
      </c>
      <c r="H851" s="8">
        <f t="shared" si="239"/>
        <v>1.64376250724E-2</v>
      </c>
      <c r="I851" s="8">
        <f t="shared" si="240"/>
        <v>3.9052262379800001E-2</v>
      </c>
      <c r="J851" s="8">
        <f t="shared" si="241"/>
        <v>7.6776472427099998E-3</v>
      </c>
      <c r="K851" s="8">
        <f t="shared" si="242"/>
        <v>3.2347690376700003E-2</v>
      </c>
      <c r="L851" s="8">
        <f t="shared" si="243"/>
        <v>4.94113091866E-2</v>
      </c>
      <c r="M851" s="8">
        <f t="shared" si="244"/>
        <v>1.2189570957799999E-2</v>
      </c>
      <c r="N851" s="8">
        <f t="shared" si="245"/>
        <v>6.5723567905500005E-2</v>
      </c>
      <c r="O851" s="8">
        <f t="shared" si="246"/>
        <v>0.73470846561900005</v>
      </c>
      <c r="P851" s="8">
        <f t="shared" si="247"/>
        <v>3.5002442631500003E-5</v>
      </c>
      <c r="Q851" s="8">
        <f t="shared" si="248"/>
        <v>0.67228377791899996</v>
      </c>
      <c r="R851" s="8">
        <f t="shared" si="249"/>
        <v>1.1853479501599999</v>
      </c>
      <c r="S851" s="8">
        <f t="shared" si="250"/>
        <v>1.03851982371</v>
      </c>
      <c r="T851" s="8">
        <f t="shared" si="251"/>
        <v>1.0790776</v>
      </c>
      <c r="W851" s="7" t="s">
        <v>2154</v>
      </c>
      <c r="X851" s="7" t="s">
        <v>882</v>
      </c>
      <c r="Y851" s="8">
        <v>9.03543869611E-2</v>
      </c>
      <c r="Z851" s="8">
        <v>1.8126395362799998E-2</v>
      </c>
      <c r="AA851" s="8">
        <v>7.6867167832799996E-2</v>
      </c>
      <c r="AB851" s="8">
        <v>1.8436177653599999E-2</v>
      </c>
      <c r="AC851" s="8">
        <v>3.6460209829600001E-3</v>
      </c>
      <c r="AD851" s="8">
        <v>1.64376250724E-2</v>
      </c>
      <c r="AE851" s="8">
        <v>3.9052262379800001E-2</v>
      </c>
      <c r="AF851" s="8">
        <v>7.6776472427099998E-3</v>
      </c>
      <c r="AG851" s="8">
        <v>3.2347690376700003E-2</v>
      </c>
      <c r="AH851" s="8">
        <v>4.94113091866E-2</v>
      </c>
      <c r="AI851" s="8">
        <v>1.2189570957799999E-2</v>
      </c>
      <c r="AJ851" s="8">
        <v>6.5723567905500005E-2</v>
      </c>
      <c r="AK851" s="8">
        <v>0.73470846561900005</v>
      </c>
      <c r="AL851" s="8">
        <v>3.5002442631500003E-5</v>
      </c>
      <c r="AM851" s="8">
        <v>0.67228377791899996</v>
      </c>
      <c r="AN851" s="8">
        <v>1.1853479501599999</v>
      </c>
      <c r="AO851" s="8">
        <v>1.03851982371</v>
      </c>
      <c r="AP851" s="8">
        <v>1.0790776</v>
      </c>
      <c r="AS851" s="7">
        <v>624410</v>
      </c>
      <c r="AT851" s="7" t="s">
        <v>882</v>
      </c>
      <c r="AU851" s="8">
        <v>0.12674848774460806</v>
      </c>
      <c r="AV851" s="8">
        <v>4.0806674740316129E-2</v>
      </c>
      <c r="AW851" s="8">
        <v>0.21313375863583869</v>
      </c>
      <c r="AX851" s="8">
        <v>3.3064560865520974E-2</v>
      </c>
      <c r="AY851" s="8">
        <v>1.0284617827631452E-2</v>
      </c>
      <c r="AZ851" s="8">
        <v>5.1238745625623715E-2</v>
      </c>
      <c r="BA851" s="8">
        <v>5.8159922414761284E-2</v>
      </c>
      <c r="BB851" s="8">
        <v>1.997440405002807E-2</v>
      </c>
      <c r="BC851" s="8">
        <v>0.10749790187112263</v>
      </c>
      <c r="BD851" s="8">
        <v>7.4026359709088746E-2</v>
      </c>
      <c r="BE851" s="8">
        <v>3.0071168203246769E-2</v>
      </c>
      <c r="BF851" s="8">
        <v>0.1735128815166081</v>
      </c>
      <c r="BG851" s="8">
        <v>0.73470846561900049</v>
      </c>
      <c r="BH851" s="8">
        <v>2.8962297874133882E-5</v>
      </c>
      <c r="BI851" s="8">
        <v>0.67228377791899929</v>
      </c>
      <c r="BJ851" s="8">
        <v>1.3806889211211293</v>
      </c>
      <c r="BK851" s="8">
        <v>1.0945879243191934</v>
      </c>
      <c r="BL851" s="8">
        <v>1.1856322283366127</v>
      </c>
    </row>
    <row r="852" spans="1:64" x14ac:dyDescent="0.3">
      <c r="A852" s="7">
        <v>711110</v>
      </c>
      <c r="B852" s="7" t="s">
        <v>883</v>
      </c>
      <c r="C852" s="8">
        <f t="shared" si="234"/>
        <v>8.0808973103900006E-2</v>
      </c>
      <c r="D852" s="8">
        <f t="shared" si="235"/>
        <v>9.1462850603100006E-3</v>
      </c>
      <c r="E852" s="8">
        <f t="shared" si="236"/>
        <v>0.13791006894899999</v>
      </c>
      <c r="F852" s="8">
        <f t="shared" si="237"/>
        <v>8.6709074140399994E-2</v>
      </c>
      <c r="G852" s="8">
        <f t="shared" si="238"/>
        <v>3.51670370152E-3</v>
      </c>
      <c r="H852" s="8">
        <f t="shared" si="239"/>
        <v>2.36610623565E-2</v>
      </c>
      <c r="I852" s="8">
        <f t="shared" si="240"/>
        <v>0.11603773125400001</v>
      </c>
      <c r="J852" s="8">
        <f t="shared" si="241"/>
        <v>8.8756322505700001E-3</v>
      </c>
      <c r="K852" s="8">
        <f t="shared" si="242"/>
        <v>6.4619192547800006E-2</v>
      </c>
      <c r="L852" s="8">
        <f t="shared" si="243"/>
        <v>7.4605362590800001E-2</v>
      </c>
      <c r="M852" s="8">
        <f t="shared" si="244"/>
        <v>7.3657376501799999E-3</v>
      </c>
      <c r="N852" s="8">
        <f t="shared" si="245"/>
        <v>0.15282054990300001</v>
      </c>
      <c r="O852" s="8">
        <f t="shared" si="246"/>
        <v>0.66160145590200004</v>
      </c>
      <c r="P852" s="8">
        <f t="shared" si="247"/>
        <v>2.2172883335800001E-5</v>
      </c>
      <c r="Q852" s="8">
        <f t="shared" si="248"/>
        <v>0.32588116016699997</v>
      </c>
      <c r="R852" s="8">
        <f t="shared" si="249"/>
        <v>1.22786532711</v>
      </c>
      <c r="S852" s="8">
        <f t="shared" si="250"/>
        <v>1.1138868402</v>
      </c>
      <c r="T852" s="8">
        <f t="shared" si="251"/>
        <v>1.1895325560500001</v>
      </c>
      <c r="W852" s="7" t="s">
        <v>2155</v>
      </c>
      <c r="X852" s="7" t="s">
        <v>883</v>
      </c>
      <c r="Y852" s="8">
        <v>8.0808973103900006E-2</v>
      </c>
      <c r="Z852" s="8">
        <v>9.1462850603100006E-3</v>
      </c>
      <c r="AA852" s="8">
        <v>0.13791006894899999</v>
      </c>
      <c r="AB852" s="8">
        <v>8.6709074140399994E-2</v>
      </c>
      <c r="AC852" s="8">
        <v>3.51670370152E-3</v>
      </c>
      <c r="AD852" s="8">
        <v>2.36610623565E-2</v>
      </c>
      <c r="AE852" s="8">
        <v>0.11603773125400001</v>
      </c>
      <c r="AF852" s="8">
        <v>8.8756322505700001E-3</v>
      </c>
      <c r="AG852" s="8">
        <v>6.4619192547800006E-2</v>
      </c>
      <c r="AH852" s="8">
        <v>7.4605362590800001E-2</v>
      </c>
      <c r="AI852" s="8">
        <v>7.3657376501799999E-3</v>
      </c>
      <c r="AJ852" s="8">
        <v>0.15282054990300001</v>
      </c>
      <c r="AK852" s="8">
        <v>0.66160145590200004</v>
      </c>
      <c r="AL852" s="8">
        <v>2.2172883335800001E-5</v>
      </c>
      <c r="AM852" s="8">
        <v>0.32588116016699997</v>
      </c>
      <c r="AN852" s="8">
        <v>1.22786532711</v>
      </c>
      <c r="AO852" s="8">
        <v>1.1138868402</v>
      </c>
      <c r="AP852" s="8">
        <v>1.1895325560500001</v>
      </c>
      <c r="AS852" s="7">
        <v>711110</v>
      </c>
      <c r="AT852" s="7" t="s">
        <v>883</v>
      </c>
      <c r="AU852" s="8">
        <v>0.15046915911496289</v>
      </c>
      <c r="AV852" s="8">
        <v>3.1472457825763377E-2</v>
      </c>
      <c r="AW852" s="8">
        <v>0.26899334595838714</v>
      </c>
      <c r="AX852" s="8">
        <v>0.23086721857201456</v>
      </c>
      <c r="AY852" s="8">
        <v>2.2147188352644526E-2</v>
      </c>
      <c r="AZ852" s="8">
        <v>0.10333206177717096</v>
      </c>
      <c r="BA852" s="8">
        <v>0.21492792539653865</v>
      </c>
      <c r="BB852" s="8">
        <v>3.3657252011115968E-2</v>
      </c>
      <c r="BC852" s="8">
        <v>0.20597954706310004</v>
      </c>
      <c r="BD852" s="8">
        <v>0.14474695714194677</v>
      </c>
      <c r="BE852" s="8">
        <v>2.6733821265019199E-2</v>
      </c>
      <c r="BF852" s="8">
        <v>0.26805226006520971</v>
      </c>
      <c r="BG852" s="8">
        <v>0.65093046467777504</v>
      </c>
      <c r="BH852" s="8">
        <v>1.2367062503166615E-5</v>
      </c>
      <c r="BI852" s="8">
        <v>0.32062501242237124</v>
      </c>
      <c r="BJ852" s="8">
        <v>1.4509349628988715</v>
      </c>
      <c r="BK852" s="8">
        <v>1.3402174364438713</v>
      </c>
      <c r="BL852" s="8">
        <v>1.4384356922129036</v>
      </c>
    </row>
    <row r="853" spans="1:64" x14ac:dyDescent="0.3">
      <c r="A853" s="7">
        <v>711120</v>
      </c>
      <c r="B853" s="7" t="s">
        <v>884</v>
      </c>
      <c r="C853" s="8">
        <f t="shared" si="234"/>
        <v>0.12715104520440484</v>
      </c>
      <c r="D853" s="8">
        <f t="shared" si="235"/>
        <v>2.8546096946714516E-2</v>
      </c>
      <c r="E853" s="8">
        <f t="shared" si="236"/>
        <v>0.23097575014174193</v>
      </c>
      <c r="F853" s="8">
        <f t="shared" si="237"/>
        <v>0.11213400479557969</v>
      </c>
      <c r="G853" s="8">
        <f t="shared" si="238"/>
        <v>1.3381865682128805E-2</v>
      </c>
      <c r="H853" s="8">
        <f t="shared" si="239"/>
        <v>5.8891358421510498E-2</v>
      </c>
      <c r="I853" s="8">
        <f t="shared" si="240"/>
        <v>0.18329406877961293</v>
      </c>
      <c r="J853" s="8">
        <f t="shared" si="241"/>
        <v>3.1208664435687098E-2</v>
      </c>
      <c r="K853" s="8">
        <f t="shared" si="242"/>
        <v>0.18611406961825644</v>
      </c>
      <c r="L853" s="8">
        <f t="shared" si="243"/>
        <v>0.14180305338958382</v>
      </c>
      <c r="M853" s="8">
        <f t="shared" si="244"/>
        <v>2.8214898489193542E-2</v>
      </c>
      <c r="N853" s="8">
        <f t="shared" si="245"/>
        <v>0.26503587481188712</v>
      </c>
      <c r="O853" s="8">
        <f t="shared" si="246"/>
        <v>0.44128832992412892</v>
      </c>
      <c r="P853" s="8">
        <f t="shared" si="247"/>
        <v>6.5408410280268209E-5</v>
      </c>
      <c r="Q853" s="8">
        <f t="shared" si="248"/>
        <v>0.24766004134296804</v>
      </c>
      <c r="R853" s="8">
        <f t="shared" si="249"/>
        <v>1</v>
      </c>
      <c r="S853" s="8">
        <f t="shared" si="250"/>
        <v>0.95860077728629012</v>
      </c>
      <c r="T853" s="8">
        <f t="shared" si="251"/>
        <v>1.1748103512209676</v>
      </c>
      <c r="W853" s="7" t="s">
        <v>2156</v>
      </c>
      <c r="X853" s="7" t="s">
        <v>884</v>
      </c>
      <c r="Y853" s="8">
        <v>0</v>
      </c>
      <c r="Z853" s="8">
        <v>0</v>
      </c>
      <c r="AA853" s="8">
        <v>0</v>
      </c>
      <c r="AB853" s="8">
        <v>0</v>
      </c>
      <c r="AC853" s="8">
        <v>0</v>
      </c>
      <c r="AD853" s="8">
        <v>0</v>
      </c>
      <c r="AE853" s="8">
        <v>0</v>
      </c>
      <c r="AF853" s="8">
        <v>0</v>
      </c>
      <c r="AG853" s="8">
        <v>0</v>
      </c>
      <c r="AH853" s="8">
        <v>0</v>
      </c>
      <c r="AI853" s="8">
        <v>0</v>
      </c>
      <c r="AJ853" s="8">
        <v>0</v>
      </c>
      <c r="AK853" s="8">
        <v>0</v>
      </c>
      <c r="AL853" s="8">
        <v>0</v>
      </c>
      <c r="AM853" s="8">
        <v>0</v>
      </c>
      <c r="AN853" s="8">
        <v>1</v>
      </c>
      <c r="AO853" s="8">
        <v>0</v>
      </c>
      <c r="AP853" s="8">
        <v>0</v>
      </c>
      <c r="AS853" s="7">
        <v>711120</v>
      </c>
      <c r="AT853" s="7" t="s">
        <v>884</v>
      </c>
      <c r="AU853" s="8">
        <v>0.12715104520440484</v>
      </c>
      <c r="AV853" s="8">
        <v>2.8546096946714516E-2</v>
      </c>
      <c r="AW853" s="8">
        <v>0.23097575014174193</v>
      </c>
      <c r="AX853" s="8">
        <v>0.11213400479557969</v>
      </c>
      <c r="AY853" s="8">
        <v>1.3381865682128805E-2</v>
      </c>
      <c r="AZ853" s="8">
        <v>5.8891358421510498E-2</v>
      </c>
      <c r="BA853" s="8">
        <v>0.18329406877961293</v>
      </c>
      <c r="BB853" s="8">
        <v>3.1208664435687098E-2</v>
      </c>
      <c r="BC853" s="8">
        <v>0.18611406961825644</v>
      </c>
      <c r="BD853" s="8">
        <v>0.14180305338958382</v>
      </c>
      <c r="BE853" s="8">
        <v>2.8214898489193542E-2</v>
      </c>
      <c r="BF853" s="8">
        <v>0.26503587481188712</v>
      </c>
      <c r="BG853" s="8">
        <v>0.44128832992412892</v>
      </c>
      <c r="BH853" s="8">
        <v>6.5408410280268209E-5</v>
      </c>
      <c r="BI853" s="8">
        <v>0.24766004134296804</v>
      </c>
      <c r="BJ853" s="8">
        <v>1.3866728922925806</v>
      </c>
      <c r="BK853" s="8">
        <v>0.95860077728629012</v>
      </c>
      <c r="BL853" s="8">
        <v>1.1748103512209676</v>
      </c>
    </row>
    <row r="854" spans="1:64" x14ac:dyDescent="0.3">
      <c r="A854" s="7">
        <v>711130</v>
      </c>
      <c r="B854" s="7" t="s">
        <v>885</v>
      </c>
      <c r="C854" s="8">
        <f t="shared" si="234"/>
        <v>8.0608374878699998E-2</v>
      </c>
      <c r="D854" s="8">
        <f t="shared" si="235"/>
        <v>9.0608820184400005E-3</v>
      </c>
      <c r="E854" s="8">
        <f t="shared" si="236"/>
        <v>0.14819784282199999</v>
      </c>
      <c r="F854" s="8">
        <f t="shared" si="237"/>
        <v>0.21156314456</v>
      </c>
      <c r="G854" s="8">
        <f t="shared" si="238"/>
        <v>8.5469939957500008E-3</v>
      </c>
      <c r="H854" s="8">
        <f t="shared" si="239"/>
        <v>6.6246637084699994E-2</v>
      </c>
      <c r="I854" s="8">
        <f t="shared" si="240"/>
        <v>0.119239183655</v>
      </c>
      <c r="J854" s="8">
        <f t="shared" si="241"/>
        <v>9.0601387165300008E-3</v>
      </c>
      <c r="K854" s="8">
        <f t="shared" si="242"/>
        <v>7.5684173611300004E-2</v>
      </c>
      <c r="L854" s="8">
        <f t="shared" si="243"/>
        <v>7.3978087050900004E-2</v>
      </c>
      <c r="M854" s="8">
        <f t="shared" si="244"/>
        <v>7.26898689938E-3</v>
      </c>
      <c r="N854" s="8">
        <f t="shared" si="245"/>
        <v>0.161578949251</v>
      </c>
      <c r="O854" s="8">
        <f t="shared" si="246"/>
        <v>0.66590677509600005</v>
      </c>
      <c r="P854" s="8">
        <f t="shared" si="247"/>
        <v>9.0825456135900008E-6</v>
      </c>
      <c r="Q854" s="8">
        <f t="shared" si="248"/>
        <v>0.31712520015399998</v>
      </c>
      <c r="R854" s="8">
        <f t="shared" si="249"/>
        <v>1.2378670997200001</v>
      </c>
      <c r="S854" s="8">
        <f t="shared" si="250"/>
        <v>1.2863567756400001</v>
      </c>
      <c r="T854" s="8">
        <f t="shared" si="251"/>
        <v>1.20398349598</v>
      </c>
      <c r="W854" s="7" t="s">
        <v>2157</v>
      </c>
      <c r="X854" s="7" t="s">
        <v>885</v>
      </c>
      <c r="Y854" s="8">
        <v>8.0608374878699998E-2</v>
      </c>
      <c r="Z854" s="8">
        <v>9.0608820184400005E-3</v>
      </c>
      <c r="AA854" s="8">
        <v>0.14819784282199999</v>
      </c>
      <c r="AB854" s="8">
        <v>0.21156314456</v>
      </c>
      <c r="AC854" s="8">
        <v>8.5469939957500008E-3</v>
      </c>
      <c r="AD854" s="8">
        <v>6.6246637084699994E-2</v>
      </c>
      <c r="AE854" s="8">
        <v>0.119239183655</v>
      </c>
      <c r="AF854" s="8">
        <v>9.0601387165300008E-3</v>
      </c>
      <c r="AG854" s="8">
        <v>7.5684173611300004E-2</v>
      </c>
      <c r="AH854" s="8">
        <v>7.3978087050900004E-2</v>
      </c>
      <c r="AI854" s="8">
        <v>7.26898689938E-3</v>
      </c>
      <c r="AJ854" s="8">
        <v>0.161578949251</v>
      </c>
      <c r="AK854" s="8">
        <v>0.66590677509600005</v>
      </c>
      <c r="AL854" s="8">
        <v>9.0825456135900008E-6</v>
      </c>
      <c r="AM854" s="8">
        <v>0.31712520015399998</v>
      </c>
      <c r="AN854" s="8">
        <v>1.2378670997200001</v>
      </c>
      <c r="AO854" s="8">
        <v>1.2863567756400001</v>
      </c>
      <c r="AP854" s="8">
        <v>1.20398349598</v>
      </c>
      <c r="AS854" s="7">
        <v>711130</v>
      </c>
      <c r="AT854" s="7" t="s">
        <v>885</v>
      </c>
      <c r="AU854" s="8">
        <v>0.15028955832504673</v>
      </c>
      <c r="AV854" s="8">
        <v>3.1445028477195804E-2</v>
      </c>
      <c r="AW854" s="8">
        <v>0.27365235304469349</v>
      </c>
      <c r="AX854" s="8">
        <v>0.24051242863990968</v>
      </c>
      <c r="AY854" s="8">
        <v>2.3442461646153871E-2</v>
      </c>
      <c r="AZ854" s="8">
        <v>0.11155876981429193</v>
      </c>
      <c r="BA854" s="8">
        <v>0.22072368325275807</v>
      </c>
      <c r="BB854" s="8">
        <v>3.4558022806017892E-2</v>
      </c>
      <c r="BC854" s="8">
        <v>0.2150080548307855</v>
      </c>
      <c r="BD854" s="8">
        <v>0.14359137415054843</v>
      </c>
      <c r="BE854" s="8">
        <v>2.6541553467586618E-2</v>
      </c>
      <c r="BF854" s="8">
        <v>0.27097614601633863</v>
      </c>
      <c r="BG854" s="8">
        <v>0.65516634323961287</v>
      </c>
      <c r="BH854" s="8">
        <v>1.1361245250489351E-5</v>
      </c>
      <c r="BI854" s="8">
        <v>0.31201027757087113</v>
      </c>
      <c r="BJ854" s="8">
        <v>1.4553869398464516</v>
      </c>
      <c r="BK854" s="8">
        <v>1.3593846278425805</v>
      </c>
      <c r="BL854" s="8">
        <v>1.4541607286316129</v>
      </c>
    </row>
    <row r="855" spans="1:64" x14ac:dyDescent="0.3">
      <c r="A855" s="7">
        <v>711190</v>
      </c>
      <c r="B855" s="7" t="s">
        <v>886</v>
      </c>
      <c r="C855" s="8">
        <f t="shared" si="234"/>
        <v>8.0907134019699997E-2</v>
      </c>
      <c r="D855" s="8">
        <f t="shared" si="235"/>
        <v>9.6876761790800001E-3</v>
      </c>
      <c r="E855" s="8">
        <f t="shared" si="236"/>
        <v>0.14944898240000001</v>
      </c>
      <c r="F855" s="8">
        <f t="shared" si="237"/>
        <v>0.18577934461599999</v>
      </c>
      <c r="G855" s="8">
        <f t="shared" si="238"/>
        <v>7.7566050717300002E-3</v>
      </c>
      <c r="H855" s="8">
        <f t="shared" si="239"/>
        <v>5.7976367953700002E-2</v>
      </c>
      <c r="I855" s="8">
        <f t="shared" si="240"/>
        <v>0.121838611113</v>
      </c>
      <c r="J855" s="8">
        <f t="shared" si="241"/>
        <v>9.7411543926600001E-3</v>
      </c>
      <c r="K855" s="8">
        <f t="shared" si="242"/>
        <v>7.6902336787499997E-2</v>
      </c>
      <c r="L855" s="8">
        <f t="shared" si="243"/>
        <v>9.1469511302600004E-2</v>
      </c>
      <c r="M855" s="8">
        <f t="shared" si="244"/>
        <v>9.4653647523599994E-3</v>
      </c>
      <c r="N855" s="8">
        <f t="shared" si="245"/>
        <v>0.202872882694</v>
      </c>
      <c r="O855" s="8">
        <f t="shared" si="246"/>
        <v>0.53654558895399995</v>
      </c>
      <c r="P855" s="8">
        <f t="shared" si="247"/>
        <v>1.02656924356E-5</v>
      </c>
      <c r="Q855" s="8">
        <f t="shared" si="248"/>
        <v>0.30921335682200002</v>
      </c>
      <c r="R855" s="8">
        <f t="shared" si="249"/>
        <v>1.2400437926000001</v>
      </c>
      <c r="S855" s="8">
        <f t="shared" si="250"/>
        <v>1.25151231764</v>
      </c>
      <c r="T855" s="8">
        <f t="shared" si="251"/>
        <v>1.2084821022900001</v>
      </c>
      <c r="W855" s="7" t="s">
        <v>2158</v>
      </c>
      <c r="X855" s="7" t="s">
        <v>886</v>
      </c>
      <c r="Y855" s="8">
        <v>8.0907134019699997E-2</v>
      </c>
      <c r="Z855" s="8">
        <v>9.6876761790800001E-3</v>
      </c>
      <c r="AA855" s="8">
        <v>0.14944898240000001</v>
      </c>
      <c r="AB855" s="8">
        <v>0.18577934461599999</v>
      </c>
      <c r="AC855" s="8">
        <v>7.7566050717300002E-3</v>
      </c>
      <c r="AD855" s="8">
        <v>5.7976367953700002E-2</v>
      </c>
      <c r="AE855" s="8">
        <v>0.121838611113</v>
      </c>
      <c r="AF855" s="8">
        <v>9.7411543926600001E-3</v>
      </c>
      <c r="AG855" s="8">
        <v>7.6902336787499997E-2</v>
      </c>
      <c r="AH855" s="8">
        <v>9.1469511302600004E-2</v>
      </c>
      <c r="AI855" s="8">
        <v>9.4653647523599994E-3</v>
      </c>
      <c r="AJ855" s="8">
        <v>0.202872882694</v>
      </c>
      <c r="AK855" s="8">
        <v>0.53654558895399995</v>
      </c>
      <c r="AL855" s="8">
        <v>1.02656924356E-5</v>
      </c>
      <c r="AM855" s="8">
        <v>0.30921335682200002</v>
      </c>
      <c r="AN855" s="8">
        <v>1.2400437926000001</v>
      </c>
      <c r="AO855" s="8">
        <v>1.25151231764</v>
      </c>
      <c r="AP855" s="8">
        <v>1.2084821022900001</v>
      </c>
      <c r="AS855" s="7">
        <v>711190</v>
      </c>
      <c r="AT855" s="7" t="s">
        <v>886</v>
      </c>
      <c r="AU855" s="8">
        <v>7.2591038491140319E-2</v>
      </c>
      <c r="AV855" s="8">
        <v>1.8679812380098068E-2</v>
      </c>
      <c r="AW855" s="8">
        <v>0.13471021695917743</v>
      </c>
      <c r="AX855" s="8">
        <v>9.8078031988833872E-2</v>
      </c>
      <c r="AY855" s="8">
        <v>1.2049520803870646E-2</v>
      </c>
      <c r="AZ855" s="8">
        <v>5.107039113106935E-2</v>
      </c>
      <c r="BA855" s="8">
        <v>0.10758936933804839</v>
      </c>
      <c r="BB855" s="8">
        <v>2.1330610238355804E-2</v>
      </c>
      <c r="BC855" s="8">
        <v>0.11330507551962581</v>
      </c>
      <c r="BD855" s="8">
        <v>8.5560210384558091E-2</v>
      </c>
      <c r="BE855" s="8">
        <v>1.9637866693331608E-2</v>
      </c>
      <c r="BF855" s="8">
        <v>0.16372104567345164</v>
      </c>
      <c r="BG855" s="8">
        <v>0.21634902780403228</v>
      </c>
      <c r="BH855" s="8">
        <v>5.0814872742170968E-6</v>
      </c>
      <c r="BI855" s="8">
        <v>0.12468280517016132</v>
      </c>
      <c r="BJ855" s="8">
        <v>1.2259810678308063</v>
      </c>
      <c r="BK855" s="8">
        <v>0.56442375037548387</v>
      </c>
      <c r="BL855" s="8">
        <v>0.64545086154790332</v>
      </c>
    </row>
    <row r="856" spans="1:64" x14ac:dyDescent="0.3">
      <c r="A856" s="7">
        <v>711211</v>
      </c>
      <c r="B856" s="7" t="s">
        <v>887</v>
      </c>
      <c r="C856" s="8">
        <f t="shared" si="234"/>
        <v>4.4801093628999998E-2</v>
      </c>
      <c r="D856" s="8">
        <f t="shared" si="235"/>
        <v>5.1782986435799996E-3</v>
      </c>
      <c r="E856" s="8">
        <f t="shared" si="236"/>
        <v>0.110329448311</v>
      </c>
      <c r="F856" s="8">
        <f t="shared" si="237"/>
        <v>4.94021811273E-2</v>
      </c>
      <c r="G856" s="8">
        <f t="shared" si="238"/>
        <v>2.54235039229E-3</v>
      </c>
      <c r="H856" s="8">
        <f t="shared" si="239"/>
        <v>3.9783983740900003E-2</v>
      </c>
      <c r="I856" s="8">
        <f t="shared" si="240"/>
        <v>3.50857543727E-2</v>
      </c>
      <c r="J856" s="8">
        <f t="shared" si="241"/>
        <v>3.16170490097E-3</v>
      </c>
      <c r="K856" s="8">
        <f t="shared" si="242"/>
        <v>5.5229269700500003E-2</v>
      </c>
      <c r="L856" s="8">
        <f t="shared" si="243"/>
        <v>4.0004724667699998E-2</v>
      </c>
      <c r="M856" s="8">
        <f t="shared" si="244"/>
        <v>3.9866356433499997E-3</v>
      </c>
      <c r="N856" s="8">
        <f t="shared" si="245"/>
        <v>0.108607548337</v>
      </c>
      <c r="O856" s="8">
        <f t="shared" si="246"/>
        <v>0.66164482784599998</v>
      </c>
      <c r="P856" s="8">
        <f t="shared" si="247"/>
        <v>1.8093457313E-5</v>
      </c>
      <c r="Q856" s="8">
        <f t="shared" si="248"/>
        <v>0.50353710859099998</v>
      </c>
      <c r="R856" s="8">
        <f t="shared" si="249"/>
        <v>1.1603088405799999</v>
      </c>
      <c r="S856" s="8">
        <f t="shared" si="250"/>
        <v>1.09172851526</v>
      </c>
      <c r="T856" s="8">
        <f t="shared" si="251"/>
        <v>1.09347672897</v>
      </c>
      <c r="W856" s="7" t="s">
        <v>2159</v>
      </c>
      <c r="X856" s="7" t="s">
        <v>887</v>
      </c>
      <c r="Y856" s="8">
        <v>4.4801093628999998E-2</v>
      </c>
      <c r="Z856" s="8">
        <v>5.1782986435799996E-3</v>
      </c>
      <c r="AA856" s="8">
        <v>0.110329448311</v>
      </c>
      <c r="AB856" s="8">
        <v>4.94021811273E-2</v>
      </c>
      <c r="AC856" s="8">
        <v>2.54235039229E-3</v>
      </c>
      <c r="AD856" s="8">
        <v>3.9783983740900003E-2</v>
      </c>
      <c r="AE856" s="8">
        <v>3.50857543727E-2</v>
      </c>
      <c r="AF856" s="8">
        <v>3.16170490097E-3</v>
      </c>
      <c r="AG856" s="8">
        <v>5.5229269700500003E-2</v>
      </c>
      <c r="AH856" s="8">
        <v>4.0004724667699998E-2</v>
      </c>
      <c r="AI856" s="8">
        <v>3.9866356433499997E-3</v>
      </c>
      <c r="AJ856" s="8">
        <v>0.108607548337</v>
      </c>
      <c r="AK856" s="8">
        <v>0.66164482784599998</v>
      </c>
      <c r="AL856" s="8">
        <v>1.8093457313E-5</v>
      </c>
      <c r="AM856" s="8">
        <v>0.50353710859099998</v>
      </c>
      <c r="AN856" s="8">
        <v>1.1603088405799999</v>
      </c>
      <c r="AO856" s="8">
        <v>1.09172851526</v>
      </c>
      <c r="AP856" s="8">
        <v>1.09347672897</v>
      </c>
      <c r="AS856" s="7">
        <v>711211</v>
      </c>
      <c r="AT856" s="7" t="s">
        <v>887</v>
      </c>
      <c r="AU856" s="8">
        <v>0.10203494940652903</v>
      </c>
      <c r="AV856" s="8">
        <v>2.238995971370919E-2</v>
      </c>
      <c r="AW856" s="8">
        <v>0.22801705963780639</v>
      </c>
      <c r="AX856" s="8">
        <v>0.19792245779191289</v>
      </c>
      <c r="AY856" s="8">
        <v>5.0766208590638684E-2</v>
      </c>
      <c r="AZ856" s="8">
        <v>0.24651441012762429</v>
      </c>
      <c r="BA856" s="8">
        <v>8.0558522513375821E-2</v>
      </c>
      <c r="BB856" s="8">
        <v>1.6573065149701131E-2</v>
      </c>
      <c r="BC856" s="8">
        <v>0.14155888242368062</v>
      </c>
      <c r="BD856" s="8">
        <v>9.4858984872572591E-2</v>
      </c>
      <c r="BE856" s="8">
        <v>1.9437290019463552E-2</v>
      </c>
      <c r="BF856" s="8">
        <v>0.21054833038220652</v>
      </c>
      <c r="BG856" s="8">
        <v>0.65097313707428994</v>
      </c>
      <c r="BH856" s="8">
        <v>1.2620287032088084E-5</v>
      </c>
      <c r="BI856" s="8">
        <v>0.49541554232340373</v>
      </c>
      <c r="BJ856" s="8">
        <v>1.3524419687575808</v>
      </c>
      <c r="BK856" s="8">
        <v>1.4790740442525803</v>
      </c>
      <c r="BL856" s="8">
        <v>1.2225614378279028</v>
      </c>
    </row>
    <row r="857" spans="1:64" x14ac:dyDescent="0.3">
      <c r="A857" s="7">
        <v>711212</v>
      </c>
      <c r="B857" s="7" t="s">
        <v>888</v>
      </c>
      <c r="C857" s="8">
        <f t="shared" si="234"/>
        <v>4.4384350342700003E-2</v>
      </c>
      <c r="D857" s="8">
        <f t="shared" si="235"/>
        <v>5.3128140117000002E-3</v>
      </c>
      <c r="E857" s="8">
        <f t="shared" si="236"/>
        <v>9.9194365049800004E-2</v>
      </c>
      <c r="F857" s="8">
        <f t="shared" si="237"/>
        <v>3.1748273509299998E-2</v>
      </c>
      <c r="G857" s="8">
        <f t="shared" si="238"/>
        <v>1.6523845315199999E-3</v>
      </c>
      <c r="H857" s="8">
        <f t="shared" si="239"/>
        <v>2.1902139943500001E-2</v>
      </c>
      <c r="I857" s="8">
        <f t="shared" si="240"/>
        <v>3.48124889746E-2</v>
      </c>
      <c r="J857" s="8">
        <f t="shared" si="241"/>
        <v>3.2164760089100001E-3</v>
      </c>
      <c r="K857" s="8">
        <f t="shared" si="242"/>
        <v>4.7647616099399999E-2</v>
      </c>
      <c r="L857" s="8">
        <f t="shared" si="243"/>
        <v>4.51803255771E-2</v>
      </c>
      <c r="M857" s="8">
        <f t="shared" si="244"/>
        <v>4.6202945758500001E-3</v>
      </c>
      <c r="N857" s="8">
        <f t="shared" si="245"/>
        <v>0.112907356806</v>
      </c>
      <c r="O857" s="8">
        <f t="shared" si="246"/>
        <v>0.57965078788199997</v>
      </c>
      <c r="P857" s="8">
        <f t="shared" si="247"/>
        <v>2.79246579138E-5</v>
      </c>
      <c r="Q857" s="8">
        <f t="shared" si="248"/>
        <v>0.50100583131200005</v>
      </c>
      <c r="R857" s="8">
        <f t="shared" si="249"/>
        <v>1.1488915293999999</v>
      </c>
      <c r="S857" s="8">
        <f t="shared" si="250"/>
        <v>1.05530279798</v>
      </c>
      <c r="T857" s="8">
        <f t="shared" si="251"/>
        <v>1.08567658108</v>
      </c>
      <c r="W857" s="7" t="s">
        <v>2160</v>
      </c>
      <c r="X857" s="7" t="s">
        <v>888</v>
      </c>
      <c r="Y857" s="8">
        <v>4.4384350342700003E-2</v>
      </c>
      <c r="Z857" s="8">
        <v>5.3128140117000002E-3</v>
      </c>
      <c r="AA857" s="8">
        <v>9.9194365049800004E-2</v>
      </c>
      <c r="AB857" s="8">
        <v>3.1748273509299998E-2</v>
      </c>
      <c r="AC857" s="8">
        <v>1.6523845315199999E-3</v>
      </c>
      <c r="AD857" s="8">
        <v>2.1902139943500001E-2</v>
      </c>
      <c r="AE857" s="8">
        <v>3.48124889746E-2</v>
      </c>
      <c r="AF857" s="8">
        <v>3.2164760089100001E-3</v>
      </c>
      <c r="AG857" s="8">
        <v>4.7647616099399999E-2</v>
      </c>
      <c r="AH857" s="8">
        <v>4.51803255771E-2</v>
      </c>
      <c r="AI857" s="8">
        <v>4.6202945758500001E-3</v>
      </c>
      <c r="AJ857" s="8">
        <v>0.112907356806</v>
      </c>
      <c r="AK857" s="8">
        <v>0.57965078788199997</v>
      </c>
      <c r="AL857" s="8">
        <v>2.79246579138E-5</v>
      </c>
      <c r="AM857" s="8">
        <v>0.50100583131200005</v>
      </c>
      <c r="AN857" s="8">
        <v>1.1488915293999999</v>
      </c>
      <c r="AO857" s="8">
        <v>1.05530279798</v>
      </c>
      <c r="AP857" s="8">
        <v>1.08567658108</v>
      </c>
      <c r="AS857" s="7">
        <v>711212</v>
      </c>
      <c r="AT857" s="7" t="s">
        <v>888</v>
      </c>
      <c r="AU857" s="8">
        <v>0.10244047016958546</v>
      </c>
      <c r="AV857" s="8">
        <v>2.2511590263493537E-2</v>
      </c>
      <c r="AW857" s="8">
        <v>0.22875599407598066</v>
      </c>
      <c r="AX857" s="8">
        <v>4.4096603884292422E-2</v>
      </c>
      <c r="AY857" s="8">
        <v>8.023883155929357E-3</v>
      </c>
      <c r="AZ857" s="8">
        <v>4.5931495199128397E-2</v>
      </c>
      <c r="BA857" s="8">
        <v>8.1126481680414517E-2</v>
      </c>
      <c r="BB857" s="8">
        <v>1.6717996060620806E-2</v>
      </c>
      <c r="BC857" s="8">
        <v>0.14249023369081773</v>
      </c>
      <c r="BD857" s="8">
        <v>0.10878891040055162</v>
      </c>
      <c r="BE857" s="8">
        <v>2.2286914345653233E-2</v>
      </c>
      <c r="BF857" s="8">
        <v>0.24125618308201618</v>
      </c>
      <c r="BG857" s="8">
        <v>0.57030158162583844</v>
      </c>
      <c r="BH857" s="8">
        <v>4.0881327078811765E-5</v>
      </c>
      <c r="BI857" s="8">
        <v>0.49292509209729019</v>
      </c>
      <c r="BJ857" s="8">
        <v>1.3537080545091935</v>
      </c>
      <c r="BK857" s="8">
        <v>1.0819229499816128</v>
      </c>
      <c r="BL857" s="8">
        <v>1.2242056791735487</v>
      </c>
    </row>
    <row r="858" spans="1:64" x14ac:dyDescent="0.3">
      <c r="A858" s="7">
        <v>711219</v>
      </c>
      <c r="B858" s="7" t="s">
        <v>889</v>
      </c>
      <c r="C858" s="8">
        <f t="shared" si="234"/>
        <v>4.49021973199E-2</v>
      </c>
      <c r="D858" s="8">
        <f t="shared" si="235"/>
        <v>5.2755786209799996E-3</v>
      </c>
      <c r="E858" s="8">
        <f t="shared" si="236"/>
        <v>0.110456927969</v>
      </c>
      <c r="F858" s="8">
        <f t="shared" si="237"/>
        <v>1.6091640381399999E-2</v>
      </c>
      <c r="G858" s="8">
        <f t="shared" si="238"/>
        <v>8.3451707985599997E-4</v>
      </c>
      <c r="H858" s="8">
        <f t="shared" si="239"/>
        <v>1.30009650649E-2</v>
      </c>
      <c r="I858" s="8">
        <f t="shared" si="240"/>
        <v>3.5056043767300003E-2</v>
      </c>
      <c r="J858" s="8">
        <f t="shared" si="241"/>
        <v>3.2051743306499999E-3</v>
      </c>
      <c r="K858" s="8">
        <f t="shared" si="242"/>
        <v>5.5409708761099997E-2</v>
      </c>
      <c r="L858" s="8">
        <f t="shared" si="243"/>
        <v>4.2374159124199999E-2</v>
      </c>
      <c r="M858" s="8">
        <f t="shared" si="244"/>
        <v>4.2718046057400004E-3</v>
      </c>
      <c r="N858" s="8">
        <f t="shared" si="245"/>
        <v>0.114925176982</v>
      </c>
      <c r="O858" s="8">
        <f t="shared" si="246"/>
        <v>0.62578272284299996</v>
      </c>
      <c r="P858" s="8">
        <f t="shared" si="247"/>
        <v>5.5416465779100002E-5</v>
      </c>
      <c r="Q858" s="8">
        <f t="shared" si="248"/>
        <v>0.50266751211899996</v>
      </c>
      <c r="R858" s="8">
        <f t="shared" si="249"/>
        <v>1.16063470391</v>
      </c>
      <c r="S858" s="8">
        <f t="shared" si="250"/>
        <v>1.02992712253</v>
      </c>
      <c r="T858" s="8">
        <f t="shared" si="251"/>
        <v>1.09367092686</v>
      </c>
      <c r="W858" s="7" t="s">
        <v>2161</v>
      </c>
      <c r="X858" s="7" t="s">
        <v>889</v>
      </c>
      <c r="Y858" s="8">
        <v>4.49021973199E-2</v>
      </c>
      <c r="Z858" s="8">
        <v>5.2755786209799996E-3</v>
      </c>
      <c r="AA858" s="8">
        <v>0.110456927969</v>
      </c>
      <c r="AB858" s="8">
        <v>1.6091640381399999E-2</v>
      </c>
      <c r="AC858" s="8">
        <v>8.3451707985599997E-4</v>
      </c>
      <c r="AD858" s="8">
        <v>1.30009650649E-2</v>
      </c>
      <c r="AE858" s="8">
        <v>3.5056043767300003E-2</v>
      </c>
      <c r="AF858" s="8">
        <v>3.2051743306499999E-3</v>
      </c>
      <c r="AG858" s="8">
        <v>5.5409708761099997E-2</v>
      </c>
      <c r="AH858" s="8">
        <v>4.2374159124199999E-2</v>
      </c>
      <c r="AI858" s="8">
        <v>4.2718046057400004E-3</v>
      </c>
      <c r="AJ858" s="8">
        <v>0.114925176982</v>
      </c>
      <c r="AK858" s="8">
        <v>0.62578272284299996</v>
      </c>
      <c r="AL858" s="8">
        <v>5.5416465779100002E-5</v>
      </c>
      <c r="AM858" s="8">
        <v>0.50266751211899996</v>
      </c>
      <c r="AN858" s="8">
        <v>1.16063470391</v>
      </c>
      <c r="AO858" s="8">
        <v>1.02992712253</v>
      </c>
      <c r="AP858" s="8">
        <v>1.09367092686</v>
      </c>
      <c r="AS858" s="7">
        <v>711219</v>
      </c>
      <c r="AT858" s="7" t="s">
        <v>889</v>
      </c>
      <c r="AU858" s="8">
        <v>0.10238896914742582</v>
      </c>
      <c r="AV858" s="8">
        <v>2.2482057301736604E-2</v>
      </c>
      <c r="AW858" s="8">
        <v>0.23034934315929198</v>
      </c>
      <c r="AX858" s="8">
        <v>2.8132596058154841E-2</v>
      </c>
      <c r="AY858" s="8">
        <v>4.8738462584242258E-3</v>
      </c>
      <c r="AZ858" s="8">
        <v>3.098563236925678E-2</v>
      </c>
      <c r="BA858" s="8">
        <v>8.0786877005527433E-2</v>
      </c>
      <c r="BB858" s="8">
        <v>1.6651458746740008E-2</v>
      </c>
      <c r="BC858" s="8">
        <v>0.14356699568629033</v>
      </c>
      <c r="BD858" s="8">
        <v>0.10068803879711613</v>
      </c>
      <c r="BE858" s="8">
        <v>2.0625022305857901E-2</v>
      </c>
      <c r="BF858" s="8">
        <v>0.22469958220355324</v>
      </c>
      <c r="BG858" s="8">
        <v>0.61568945311972523</v>
      </c>
      <c r="BH858" s="8">
        <v>5.0092651967972577E-5</v>
      </c>
      <c r="BI858" s="8">
        <v>0.49455997160095183</v>
      </c>
      <c r="BJ858" s="8">
        <v>1.3552203696088714</v>
      </c>
      <c r="BK858" s="8">
        <v>1.0478630424280648</v>
      </c>
      <c r="BL858" s="8">
        <v>1.2248762991804842</v>
      </c>
    </row>
    <row r="859" spans="1:64" x14ac:dyDescent="0.3">
      <c r="A859" s="7">
        <v>711310</v>
      </c>
      <c r="B859" s="7" t="s">
        <v>890</v>
      </c>
      <c r="C859" s="8">
        <f t="shared" si="234"/>
        <v>0.10129708904199999</v>
      </c>
      <c r="D859" s="8">
        <f t="shared" si="235"/>
        <v>1.7681544051899999E-2</v>
      </c>
      <c r="E859" s="8">
        <f t="shared" si="236"/>
        <v>0.146757854425</v>
      </c>
      <c r="F859" s="8">
        <f t="shared" si="237"/>
        <v>0.10706291637400001</v>
      </c>
      <c r="G859" s="8">
        <f t="shared" si="238"/>
        <v>8.2779842123099998E-3</v>
      </c>
      <c r="H859" s="8">
        <f t="shared" si="239"/>
        <v>3.7582837821300001E-2</v>
      </c>
      <c r="I859" s="8">
        <f t="shared" si="240"/>
        <v>0.15549552065800001</v>
      </c>
      <c r="J859" s="8">
        <f t="shared" si="241"/>
        <v>2.13001902101E-2</v>
      </c>
      <c r="K859" s="8">
        <f t="shared" si="242"/>
        <v>9.0953711555200004E-2</v>
      </c>
      <c r="L859" s="8">
        <f t="shared" si="243"/>
        <v>9.1907300355600005E-2</v>
      </c>
      <c r="M859" s="8">
        <f t="shared" si="244"/>
        <v>1.44143203217E-2</v>
      </c>
      <c r="N859" s="8">
        <f t="shared" si="245"/>
        <v>0.17353654227400001</v>
      </c>
      <c r="O859" s="8">
        <f t="shared" si="246"/>
        <v>0.61893727506200003</v>
      </c>
      <c r="P859" s="8">
        <f t="shared" si="247"/>
        <v>1.46948696711E-5</v>
      </c>
      <c r="Q859" s="8">
        <f t="shared" si="248"/>
        <v>0.24663728425699999</v>
      </c>
      <c r="R859" s="8">
        <f t="shared" si="249"/>
        <v>1.2657364875199999</v>
      </c>
      <c r="S859" s="8">
        <f t="shared" si="250"/>
        <v>1.15292373841</v>
      </c>
      <c r="T859" s="8">
        <f t="shared" si="251"/>
        <v>1.2677494224200001</v>
      </c>
      <c r="W859" s="7" t="s">
        <v>2162</v>
      </c>
      <c r="X859" s="7" t="s">
        <v>890</v>
      </c>
      <c r="Y859" s="8">
        <v>0.10129708904199999</v>
      </c>
      <c r="Z859" s="8">
        <v>1.7681544051899999E-2</v>
      </c>
      <c r="AA859" s="8">
        <v>0.146757854425</v>
      </c>
      <c r="AB859" s="8">
        <v>0.10706291637400001</v>
      </c>
      <c r="AC859" s="8">
        <v>8.2779842123099998E-3</v>
      </c>
      <c r="AD859" s="8">
        <v>3.7582837821300001E-2</v>
      </c>
      <c r="AE859" s="8">
        <v>0.15549552065800001</v>
      </c>
      <c r="AF859" s="8">
        <v>2.13001902101E-2</v>
      </c>
      <c r="AG859" s="8">
        <v>9.0953711555200004E-2</v>
      </c>
      <c r="AH859" s="8">
        <v>9.1907300355600005E-2</v>
      </c>
      <c r="AI859" s="8">
        <v>1.44143203217E-2</v>
      </c>
      <c r="AJ859" s="8">
        <v>0.17353654227400001</v>
      </c>
      <c r="AK859" s="8">
        <v>0.61893727506200003</v>
      </c>
      <c r="AL859" s="8">
        <v>1.46948696711E-5</v>
      </c>
      <c r="AM859" s="8">
        <v>0.24663728425699999</v>
      </c>
      <c r="AN859" s="8">
        <v>1.2657364875199999</v>
      </c>
      <c r="AO859" s="8">
        <v>1.15292373841</v>
      </c>
      <c r="AP859" s="8">
        <v>1.2677494224200001</v>
      </c>
      <c r="AS859" s="7">
        <v>711310</v>
      </c>
      <c r="AT859" s="7" t="s">
        <v>890</v>
      </c>
      <c r="AU859" s="8">
        <v>0.16461456211299999</v>
      </c>
      <c r="AV859" s="8">
        <v>4.2167695227595163E-2</v>
      </c>
      <c r="AW859" s="8">
        <v>0.25441215852922583</v>
      </c>
      <c r="AX859" s="8">
        <v>0.27133440911497259</v>
      </c>
      <c r="AY859" s="8">
        <v>3.8554204215789596E-2</v>
      </c>
      <c r="AZ859" s="8">
        <v>0.12895453201039694</v>
      </c>
      <c r="BA859" s="8">
        <v>0.26935062871288706</v>
      </c>
      <c r="BB859" s="8">
        <v>5.7881015924395172E-2</v>
      </c>
      <c r="BC859" s="8">
        <v>0.25131185026237424</v>
      </c>
      <c r="BD859" s="8">
        <v>0.15582942157809029</v>
      </c>
      <c r="BE859" s="8">
        <v>3.723836219017581E-2</v>
      </c>
      <c r="BF859" s="8">
        <v>0.27137586414698384</v>
      </c>
      <c r="BG859" s="8">
        <v>0.56902297868603202</v>
      </c>
      <c r="BH859" s="8">
        <v>1.2477463919354844E-5</v>
      </c>
      <c r="BI859" s="8">
        <v>0.22674718068788707</v>
      </c>
      <c r="BJ859" s="8">
        <v>1.4611944158696775</v>
      </c>
      <c r="BK859" s="8">
        <v>1.3581979840501608</v>
      </c>
      <c r="BL859" s="8">
        <v>1.497898333609355</v>
      </c>
    </row>
    <row r="860" spans="1:64" x14ac:dyDescent="0.3">
      <c r="A860" s="7">
        <v>711320</v>
      </c>
      <c r="B860" s="7" t="s">
        <v>891</v>
      </c>
      <c r="C860" s="8">
        <f t="shared" si="234"/>
        <v>0.101646709025</v>
      </c>
      <c r="D860" s="8">
        <f t="shared" si="235"/>
        <v>1.7739108174300001E-2</v>
      </c>
      <c r="E860" s="8">
        <f t="shared" si="236"/>
        <v>0.146017844762</v>
      </c>
      <c r="F860" s="8">
        <f t="shared" si="237"/>
        <v>0.20708772253300001</v>
      </c>
      <c r="G860" s="8">
        <f t="shared" si="238"/>
        <v>1.6052595057100001E-2</v>
      </c>
      <c r="H860" s="8">
        <f t="shared" si="239"/>
        <v>7.1410374574500002E-2</v>
      </c>
      <c r="I860" s="8">
        <f t="shared" si="240"/>
        <v>0.15747871845600001</v>
      </c>
      <c r="J860" s="8">
        <f t="shared" si="241"/>
        <v>2.15992502611E-2</v>
      </c>
      <c r="K860" s="8">
        <f t="shared" si="242"/>
        <v>9.0664156641600005E-2</v>
      </c>
      <c r="L860" s="8">
        <f t="shared" si="243"/>
        <v>9.2518802975700004E-2</v>
      </c>
      <c r="M860" s="8">
        <f t="shared" si="244"/>
        <v>1.4515723052099999E-2</v>
      </c>
      <c r="N860" s="8">
        <f t="shared" si="245"/>
        <v>0.17350598783000001</v>
      </c>
      <c r="O860" s="8">
        <f t="shared" si="246"/>
        <v>0.61677549151300004</v>
      </c>
      <c r="P860" s="8">
        <f t="shared" si="247"/>
        <v>7.6048383687800003E-6</v>
      </c>
      <c r="Q860" s="8">
        <f t="shared" si="248"/>
        <v>0.244044439153</v>
      </c>
      <c r="R860" s="8">
        <f t="shared" si="249"/>
        <v>1.26540366196</v>
      </c>
      <c r="S860" s="8">
        <f t="shared" si="250"/>
        <v>1.2945506921600001</v>
      </c>
      <c r="T860" s="8">
        <f t="shared" si="251"/>
        <v>1.2697421253600001</v>
      </c>
      <c r="W860" s="7" t="s">
        <v>2163</v>
      </c>
      <c r="X860" s="7" t="s">
        <v>891</v>
      </c>
      <c r="Y860" s="8">
        <v>0.101646709025</v>
      </c>
      <c r="Z860" s="8">
        <v>1.7739108174300001E-2</v>
      </c>
      <c r="AA860" s="8">
        <v>0.146017844762</v>
      </c>
      <c r="AB860" s="8">
        <v>0.20708772253300001</v>
      </c>
      <c r="AC860" s="8">
        <v>1.6052595057100001E-2</v>
      </c>
      <c r="AD860" s="8">
        <v>7.1410374574500002E-2</v>
      </c>
      <c r="AE860" s="8">
        <v>0.15747871845600001</v>
      </c>
      <c r="AF860" s="8">
        <v>2.15992502611E-2</v>
      </c>
      <c r="AG860" s="8">
        <v>9.0664156641600005E-2</v>
      </c>
      <c r="AH860" s="8">
        <v>9.2518802975700004E-2</v>
      </c>
      <c r="AI860" s="8">
        <v>1.4515723052099999E-2</v>
      </c>
      <c r="AJ860" s="8">
        <v>0.17350598783000001</v>
      </c>
      <c r="AK860" s="8">
        <v>0.61677549151300004</v>
      </c>
      <c r="AL860" s="8">
        <v>7.6048383687800003E-6</v>
      </c>
      <c r="AM860" s="8">
        <v>0.244044439153</v>
      </c>
      <c r="AN860" s="8">
        <v>1.26540366196</v>
      </c>
      <c r="AO860" s="8">
        <v>1.2945506921600001</v>
      </c>
      <c r="AP860" s="8">
        <v>1.2697421253600001</v>
      </c>
      <c r="AS860" s="7">
        <v>711320</v>
      </c>
      <c r="AT860" s="7" t="s">
        <v>891</v>
      </c>
      <c r="AU860" s="8">
        <v>0.16047831068401608</v>
      </c>
      <c r="AV860" s="8">
        <v>4.1583357126446771E-2</v>
      </c>
      <c r="AW860" s="8">
        <v>0.25138457544029036</v>
      </c>
      <c r="AX860" s="8">
        <v>0.40097338877317584</v>
      </c>
      <c r="AY860" s="8">
        <v>5.7582173181354529E-2</v>
      </c>
      <c r="AZ860" s="8">
        <v>0.20088281451111453</v>
      </c>
      <c r="BA860" s="8">
        <v>0.26527231017195163</v>
      </c>
      <c r="BB860" s="8">
        <v>5.7718376304137085E-2</v>
      </c>
      <c r="BC860" s="8">
        <v>0.255407219861784</v>
      </c>
      <c r="BD860" s="8">
        <v>0.1523490554247694</v>
      </c>
      <c r="BE860" s="8">
        <v>3.6881660190529034E-2</v>
      </c>
      <c r="BF860" s="8">
        <v>0.26804218887632264</v>
      </c>
      <c r="BG860" s="8">
        <v>0.54713954892282257</v>
      </c>
      <c r="BH860" s="8">
        <v>7.1326583635866162E-6</v>
      </c>
      <c r="BI860" s="8">
        <v>0.21649103473250023</v>
      </c>
      <c r="BJ860" s="8">
        <v>1.4534462432511288</v>
      </c>
      <c r="BK860" s="8">
        <v>1.546535150659194</v>
      </c>
      <c r="BL860" s="8">
        <v>1.4654946805317739</v>
      </c>
    </row>
    <row r="861" spans="1:64" x14ac:dyDescent="0.3">
      <c r="A861" s="7">
        <v>711410</v>
      </c>
      <c r="B861" s="7" t="s">
        <v>892</v>
      </c>
      <c r="C861" s="8">
        <f t="shared" si="234"/>
        <v>0.12969405624359678</v>
      </c>
      <c r="D861" s="8">
        <f t="shared" si="235"/>
        <v>3.563055862922742E-2</v>
      </c>
      <c r="E861" s="8">
        <f t="shared" si="236"/>
        <v>0.20170189340975805</v>
      </c>
      <c r="F861" s="8">
        <f t="shared" si="237"/>
        <v>0.2866085578929839</v>
      </c>
      <c r="G861" s="8">
        <f t="shared" si="238"/>
        <v>4.5775933021120173E-2</v>
      </c>
      <c r="H861" s="8">
        <f t="shared" si="239"/>
        <v>0.14443114105505483</v>
      </c>
      <c r="I861" s="8">
        <f t="shared" si="240"/>
        <v>0.21222304981503221</v>
      </c>
      <c r="J861" s="8">
        <f t="shared" si="241"/>
        <v>4.9032411175290315E-2</v>
      </c>
      <c r="K861" s="8">
        <f t="shared" si="242"/>
        <v>0.20685791890953223</v>
      </c>
      <c r="L861" s="8">
        <f t="shared" si="243"/>
        <v>0.12338780012930646</v>
      </c>
      <c r="M861" s="8">
        <f t="shared" si="244"/>
        <v>3.1748088925614516E-2</v>
      </c>
      <c r="N861" s="8">
        <f t="shared" si="245"/>
        <v>0.21328953800903228</v>
      </c>
      <c r="O861" s="8">
        <f t="shared" si="246"/>
        <v>0.40831509254327414</v>
      </c>
      <c r="P861" s="8">
        <f t="shared" si="247"/>
        <v>5.3893232149404818E-6</v>
      </c>
      <c r="Q861" s="8">
        <f t="shared" si="248"/>
        <v>0.16431737312799996</v>
      </c>
      <c r="R861" s="8">
        <f t="shared" si="249"/>
        <v>1</v>
      </c>
      <c r="S861" s="8">
        <f t="shared" si="250"/>
        <v>1.1381059545500003</v>
      </c>
      <c r="T861" s="8">
        <f t="shared" si="251"/>
        <v>1.1294037024806449</v>
      </c>
      <c r="W861" s="7" t="s">
        <v>2164</v>
      </c>
      <c r="X861" s="7" t="s">
        <v>892</v>
      </c>
      <c r="Y861" s="8">
        <v>0</v>
      </c>
      <c r="Z861" s="8">
        <v>0</v>
      </c>
      <c r="AA861" s="8">
        <v>0</v>
      </c>
      <c r="AB861" s="8">
        <v>0</v>
      </c>
      <c r="AC861" s="8">
        <v>0</v>
      </c>
      <c r="AD861" s="8">
        <v>0</v>
      </c>
      <c r="AE861" s="8">
        <v>0</v>
      </c>
      <c r="AF861" s="8">
        <v>0</v>
      </c>
      <c r="AG861" s="8">
        <v>0</v>
      </c>
      <c r="AH861" s="8">
        <v>0</v>
      </c>
      <c r="AI861" s="8">
        <v>0</v>
      </c>
      <c r="AJ861" s="8">
        <v>0</v>
      </c>
      <c r="AK861" s="8">
        <v>0</v>
      </c>
      <c r="AL861" s="8">
        <v>0</v>
      </c>
      <c r="AM861" s="8">
        <v>0</v>
      </c>
      <c r="AN861" s="8">
        <v>1</v>
      </c>
      <c r="AO861" s="8">
        <v>0</v>
      </c>
      <c r="AP861" s="8">
        <v>0</v>
      </c>
      <c r="AS861" s="7">
        <v>711410</v>
      </c>
      <c r="AT861" s="7" t="s">
        <v>892</v>
      </c>
      <c r="AU861" s="8">
        <v>0.12969405624359678</v>
      </c>
      <c r="AV861" s="8">
        <v>3.563055862922742E-2</v>
      </c>
      <c r="AW861" s="8">
        <v>0.20170189340975805</v>
      </c>
      <c r="AX861" s="8">
        <v>0.2866085578929839</v>
      </c>
      <c r="AY861" s="8">
        <v>4.5775933021120173E-2</v>
      </c>
      <c r="AZ861" s="8">
        <v>0.14443114105505483</v>
      </c>
      <c r="BA861" s="8">
        <v>0.21222304981503221</v>
      </c>
      <c r="BB861" s="8">
        <v>4.9032411175290315E-2</v>
      </c>
      <c r="BC861" s="8">
        <v>0.20685791890953223</v>
      </c>
      <c r="BD861" s="8">
        <v>0.12338780012930646</v>
      </c>
      <c r="BE861" s="8">
        <v>3.1748088925614516E-2</v>
      </c>
      <c r="BF861" s="8">
        <v>0.21328953800903228</v>
      </c>
      <c r="BG861" s="8">
        <v>0.40831509254327414</v>
      </c>
      <c r="BH861" s="8">
        <v>5.3893232149404818E-6</v>
      </c>
      <c r="BI861" s="8">
        <v>0.16431737312799996</v>
      </c>
      <c r="BJ861" s="8">
        <v>1.3670265082824193</v>
      </c>
      <c r="BK861" s="8">
        <v>1.1381059545500003</v>
      </c>
      <c r="BL861" s="8">
        <v>1.1294037024806449</v>
      </c>
    </row>
    <row r="862" spans="1:64" x14ac:dyDescent="0.3">
      <c r="A862" s="7">
        <v>711510</v>
      </c>
      <c r="B862" s="7" t="s">
        <v>893</v>
      </c>
      <c r="C862" s="8">
        <f t="shared" si="234"/>
        <v>1.4165960104500001E-2</v>
      </c>
      <c r="D862" s="8">
        <f t="shared" si="235"/>
        <v>1.4073399481299999E-3</v>
      </c>
      <c r="E862" s="8">
        <f t="shared" si="236"/>
        <v>0.133722329817</v>
      </c>
      <c r="F862" s="8">
        <f t="shared" si="237"/>
        <v>5.6048015797699998E-3</v>
      </c>
      <c r="G862" s="8">
        <f t="shared" si="238"/>
        <v>3.0951664111300001E-4</v>
      </c>
      <c r="H862" s="8">
        <f t="shared" si="239"/>
        <v>1.93805799955E-2</v>
      </c>
      <c r="I862" s="8">
        <f t="shared" si="240"/>
        <v>8.7224936006800001E-3</v>
      </c>
      <c r="J862" s="8">
        <f t="shared" si="241"/>
        <v>6.9208908104099998E-4</v>
      </c>
      <c r="K862" s="8">
        <f t="shared" si="242"/>
        <v>5.3172402649E-2</v>
      </c>
      <c r="L862" s="8">
        <f t="shared" si="243"/>
        <v>1.05917865042E-2</v>
      </c>
      <c r="M862" s="8">
        <f t="shared" si="244"/>
        <v>8.9446986475100003E-4</v>
      </c>
      <c r="N862" s="8">
        <f t="shared" si="245"/>
        <v>9.8890133253599993E-2</v>
      </c>
      <c r="O862" s="8">
        <f t="shared" si="246"/>
        <v>0.85765179288600002</v>
      </c>
      <c r="P862" s="8">
        <f t="shared" si="247"/>
        <v>4.9060331249900002E-5</v>
      </c>
      <c r="Q862" s="8">
        <f t="shared" si="248"/>
        <v>0.68709530161400001</v>
      </c>
      <c r="R862" s="8">
        <f t="shared" si="249"/>
        <v>1.1492956298699999</v>
      </c>
      <c r="S862" s="8">
        <f t="shared" si="250"/>
        <v>1.0252948982200001</v>
      </c>
      <c r="T862" s="8">
        <f t="shared" si="251"/>
        <v>1.0625869853300001</v>
      </c>
      <c r="W862" s="7" t="s">
        <v>2165</v>
      </c>
      <c r="X862" s="7" t="s">
        <v>893</v>
      </c>
      <c r="Y862" s="8">
        <v>1.4165960104500001E-2</v>
      </c>
      <c r="Z862" s="8">
        <v>1.4073399481299999E-3</v>
      </c>
      <c r="AA862" s="8">
        <v>0.133722329817</v>
      </c>
      <c r="AB862" s="8">
        <v>5.6048015797699998E-3</v>
      </c>
      <c r="AC862" s="8">
        <v>3.0951664111300001E-4</v>
      </c>
      <c r="AD862" s="8">
        <v>1.93805799955E-2</v>
      </c>
      <c r="AE862" s="8">
        <v>8.7224936006800001E-3</v>
      </c>
      <c r="AF862" s="8">
        <v>6.9208908104099998E-4</v>
      </c>
      <c r="AG862" s="8">
        <v>5.3172402649E-2</v>
      </c>
      <c r="AH862" s="8">
        <v>1.05917865042E-2</v>
      </c>
      <c r="AI862" s="8">
        <v>8.9446986475100003E-4</v>
      </c>
      <c r="AJ862" s="8">
        <v>9.8890133253599993E-2</v>
      </c>
      <c r="AK862" s="8">
        <v>0.85765179288600002</v>
      </c>
      <c r="AL862" s="8">
        <v>4.9060331249900002E-5</v>
      </c>
      <c r="AM862" s="8">
        <v>0.68709530161400001</v>
      </c>
      <c r="AN862" s="8">
        <v>1.1492956298699999</v>
      </c>
      <c r="AO862" s="8">
        <v>1.0252948982200001</v>
      </c>
      <c r="AP862" s="8">
        <v>1.0625869853300001</v>
      </c>
      <c r="AS862" s="7">
        <v>711510</v>
      </c>
      <c r="AT862" s="7" t="s">
        <v>893</v>
      </c>
      <c r="AU862" s="8">
        <v>4.9170702385506436E-2</v>
      </c>
      <c r="AV862" s="8">
        <v>1.1444053087674703E-2</v>
      </c>
      <c r="AW862" s="8">
        <v>0.27542179355335483</v>
      </c>
      <c r="AX862" s="8">
        <v>1.527307138767452E-2</v>
      </c>
      <c r="AY862" s="8">
        <v>4.1794808609234195E-3</v>
      </c>
      <c r="AZ862" s="8">
        <v>4.8858612892083868E-2</v>
      </c>
      <c r="BA862" s="8">
        <v>2.4868101385723228E-2</v>
      </c>
      <c r="BB862" s="8">
        <v>6.3540878322837276E-3</v>
      </c>
      <c r="BC862" s="8">
        <v>0.1301873766406258</v>
      </c>
      <c r="BD862" s="8">
        <v>3.6443963009252886E-2</v>
      </c>
      <c r="BE862" s="8">
        <v>7.7209112502501145E-3</v>
      </c>
      <c r="BF862" s="8">
        <v>0.19302655176748867</v>
      </c>
      <c r="BG862" s="8">
        <v>0.85765179288600069</v>
      </c>
      <c r="BH862" s="8">
        <v>3.813201820876452E-5</v>
      </c>
      <c r="BI862" s="8">
        <v>0.68709530161400045</v>
      </c>
      <c r="BJ862" s="8">
        <v>1.3360365490269355</v>
      </c>
      <c r="BK862" s="8">
        <v>1.0683111651403225</v>
      </c>
      <c r="BL862" s="8">
        <v>1.1614095658585484</v>
      </c>
    </row>
    <row r="863" spans="1:64" x14ac:dyDescent="0.3">
      <c r="A863" s="7">
        <v>712110</v>
      </c>
      <c r="B863" s="7" t="s">
        <v>894</v>
      </c>
      <c r="C863" s="8">
        <f t="shared" si="234"/>
        <v>0.13814472096395003</v>
      </c>
      <c r="D863" s="8">
        <f t="shared" si="235"/>
        <v>4.1893828563066136E-2</v>
      </c>
      <c r="E863" s="8">
        <f t="shared" si="236"/>
        <v>0.24802158491545162</v>
      </c>
      <c r="F863" s="8">
        <f t="shared" si="237"/>
        <v>0.12552702707313546</v>
      </c>
      <c r="G863" s="8">
        <f t="shared" si="238"/>
        <v>3.5093271005318068E-2</v>
      </c>
      <c r="H863" s="8">
        <f t="shared" si="239"/>
        <v>0.13595678142683551</v>
      </c>
      <c r="I863" s="8">
        <f t="shared" si="240"/>
        <v>0.13869978423271287</v>
      </c>
      <c r="J863" s="8">
        <f t="shared" si="241"/>
        <v>4.3134952053743555E-2</v>
      </c>
      <c r="K863" s="8">
        <f t="shared" si="242"/>
        <v>0.19019246181829683</v>
      </c>
      <c r="L863" s="8">
        <f t="shared" si="243"/>
        <v>9.9550758274598389E-2</v>
      </c>
      <c r="M863" s="8">
        <f t="shared" si="244"/>
        <v>3.5221110306411285E-2</v>
      </c>
      <c r="N863" s="8">
        <f t="shared" si="245"/>
        <v>0.25289960487382263</v>
      </c>
      <c r="O863" s="8">
        <f t="shared" si="246"/>
        <v>0.62657297593258077</v>
      </c>
      <c r="P863" s="8">
        <f t="shared" si="247"/>
        <v>8.5806734604238694E-6</v>
      </c>
      <c r="Q863" s="8">
        <f t="shared" si="248"/>
        <v>0.31252748359451565</v>
      </c>
      <c r="R863" s="8">
        <f t="shared" si="249"/>
        <v>1</v>
      </c>
      <c r="S863" s="8">
        <f t="shared" si="250"/>
        <v>1.2643190149888708</v>
      </c>
      <c r="T863" s="8">
        <f t="shared" si="251"/>
        <v>1.3397691335883875</v>
      </c>
      <c r="W863" s="7" t="s">
        <v>2166</v>
      </c>
      <c r="X863" s="7" t="s">
        <v>894</v>
      </c>
      <c r="Y863" s="8">
        <v>0</v>
      </c>
      <c r="Z863" s="8">
        <v>0</v>
      </c>
      <c r="AA863" s="8">
        <v>0</v>
      </c>
      <c r="AB863" s="8">
        <v>0</v>
      </c>
      <c r="AC863" s="8">
        <v>0</v>
      </c>
      <c r="AD863" s="8">
        <v>0</v>
      </c>
      <c r="AE863" s="8">
        <v>0</v>
      </c>
      <c r="AF863" s="8">
        <v>0</v>
      </c>
      <c r="AG863" s="8">
        <v>0</v>
      </c>
      <c r="AH863" s="8">
        <v>0</v>
      </c>
      <c r="AI863" s="8">
        <v>0</v>
      </c>
      <c r="AJ863" s="8">
        <v>0</v>
      </c>
      <c r="AK863" s="8">
        <v>0</v>
      </c>
      <c r="AL863" s="8">
        <v>0</v>
      </c>
      <c r="AM863" s="8">
        <v>0</v>
      </c>
      <c r="AN863" s="8">
        <v>1</v>
      </c>
      <c r="AO863" s="8">
        <v>0</v>
      </c>
      <c r="AP863" s="8">
        <v>0</v>
      </c>
      <c r="AS863" s="7">
        <v>712110</v>
      </c>
      <c r="AT863" s="7" t="s">
        <v>894</v>
      </c>
      <c r="AU863" s="8">
        <v>0.13814472096395003</v>
      </c>
      <c r="AV863" s="8">
        <v>4.1893828563066136E-2</v>
      </c>
      <c r="AW863" s="8">
        <v>0.24802158491545162</v>
      </c>
      <c r="AX863" s="8">
        <v>0.12552702707313546</v>
      </c>
      <c r="AY863" s="8">
        <v>3.5093271005318068E-2</v>
      </c>
      <c r="AZ863" s="8">
        <v>0.13595678142683551</v>
      </c>
      <c r="BA863" s="8">
        <v>0.13869978423271287</v>
      </c>
      <c r="BB863" s="8">
        <v>4.3134952053743555E-2</v>
      </c>
      <c r="BC863" s="8">
        <v>0.19019246181829683</v>
      </c>
      <c r="BD863" s="8">
        <v>9.9550758274598389E-2</v>
      </c>
      <c r="BE863" s="8">
        <v>3.5221110306411285E-2</v>
      </c>
      <c r="BF863" s="8">
        <v>0.25289960487382263</v>
      </c>
      <c r="BG863" s="8">
        <v>0.62657297593258077</v>
      </c>
      <c r="BH863" s="8">
        <v>8.5806734604238694E-6</v>
      </c>
      <c r="BI863" s="8">
        <v>0.31252748359451565</v>
      </c>
      <c r="BJ863" s="8">
        <v>1.4280601344419355</v>
      </c>
      <c r="BK863" s="8">
        <v>1.2643190149888708</v>
      </c>
      <c r="BL863" s="8">
        <v>1.3397691335883875</v>
      </c>
    </row>
    <row r="864" spans="1:64" x14ac:dyDescent="0.3">
      <c r="A864" s="7">
        <v>712120</v>
      </c>
      <c r="B864" s="7" t="s">
        <v>895</v>
      </c>
      <c r="C864" s="8">
        <f t="shared" si="234"/>
        <v>8.8129987380875796E-2</v>
      </c>
      <c r="D864" s="8">
        <f t="shared" si="235"/>
        <v>2.9678244516288716E-2</v>
      </c>
      <c r="E864" s="8">
        <f t="shared" si="236"/>
        <v>0.15533124638491932</v>
      </c>
      <c r="F864" s="8">
        <f t="shared" si="237"/>
        <v>8.3917495633993533E-2</v>
      </c>
      <c r="G864" s="8">
        <f t="shared" si="238"/>
        <v>2.6190026441082263E-2</v>
      </c>
      <c r="H864" s="8">
        <f t="shared" si="239"/>
        <v>9.1367153507077428E-2</v>
      </c>
      <c r="I864" s="8">
        <f t="shared" si="240"/>
        <v>8.97607652070887E-2</v>
      </c>
      <c r="J864" s="8">
        <f t="shared" si="241"/>
        <v>3.1261676881290321E-2</v>
      </c>
      <c r="K864" s="8">
        <f t="shared" si="242"/>
        <v>0.12382085179306936</v>
      </c>
      <c r="L864" s="8">
        <f t="shared" si="243"/>
        <v>8.0825214447962909E-2</v>
      </c>
      <c r="M864" s="8">
        <f t="shared" si="244"/>
        <v>3.1442660383185494E-2</v>
      </c>
      <c r="N864" s="8">
        <f t="shared" si="245"/>
        <v>0.19775300998730647</v>
      </c>
      <c r="O864" s="8">
        <f t="shared" si="246"/>
        <v>0.27450561731308049</v>
      </c>
      <c r="P864" s="8">
        <f t="shared" si="247"/>
        <v>4.1266771373364519E-6</v>
      </c>
      <c r="Q864" s="8">
        <f t="shared" si="248"/>
        <v>0.1696016636782742</v>
      </c>
      <c r="R864" s="8">
        <f t="shared" si="249"/>
        <v>1</v>
      </c>
      <c r="S864" s="8">
        <f t="shared" si="250"/>
        <v>0.73373274009774203</v>
      </c>
      <c r="T864" s="8">
        <f t="shared" si="251"/>
        <v>0.77710135839741923</v>
      </c>
      <c r="W864" s="7" t="s">
        <v>2167</v>
      </c>
      <c r="X864" s="7" t="s">
        <v>895</v>
      </c>
      <c r="Y864" s="8">
        <v>0</v>
      </c>
      <c r="Z864" s="8">
        <v>0</v>
      </c>
      <c r="AA864" s="8">
        <v>0</v>
      </c>
      <c r="AB864" s="8">
        <v>0</v>
      </c>
      <c r="AC864" s="8">
        <v>0</v>
      </c>
      <c r="AD864" s="8">
        <v>0</v>
      </c>
      <c r="AE864" s="8">
        <v>0</v>
      </c>
      <c r="AF864" s="8">
        <v>0</v>
      </c>
      <c r="AG864" s="8">
        <v>0</v>
      </c>
      <c r="AH864" s="8">
        <v>0</v>
      </c>
      <c r="AI864" s="8">
        <v>0</v>
      </c>
      <c r="AJ864" s="8">
        <v>0</v>
      </c>
      <c r="AK864" s="8">
        <v>0</v>
      </c>
      <c r="AL864" s="8">
        <v>0</v>
      </c>
      <c r="AM864" s="8">
        <v>0</v>
      </c>
      <c r="AN864" s="8">
        <v>1</v>
      </c>
      <c r="AO864" s="8">
        <v>0</v>
      </c>
      <c r="AP864" s="8">
        <v>0</v>
      </c>
      <c r="AS864" s="7">
        <v>712120</v>
      </c>
      <c r="AT864" s="7" t="s">
        <v>895</v>
      </c>
      <c r="AU864" s="8">
        <v>8.8129987380875796E-2</v>
      </c>
      <c r="AV864" s="8">
        <v>2.9678244516288716E-2</v>
      </c>
      <c r="AW864" s="8">
        <v>0.15533124638491932</v>
      </c>
      <c r="AX864" s="8">
        <v>8.3917495633993533E-2</v>
      </c>
      <c r="AY864" s="8">
        <v>2.6190026441082263E-2</v>
      </c>
      <c r="AZ864" s="8">
        <v>9.1367153507077428E-2</v>
      </c>
      <c r="BA864" s="8">
        <v>8.97607652070887E-2</v>
      </c>
      <c r="BB864" s="8">
        <v>3.1261676881290321E-2</v>
      </c>
      <c r="BC864" s="8">
        <v>0.12382085179306936</v>
      </c>
      <c r="BD864" s="8">
        <v>8.0825214447962909E-2</v>
      </c>
      <c r="BE864" s="8">
        <v>3.1442660383185494E-2</v>
      </c>
      <c r="BF864" s="8">
        <v>0.19775300998730647</v>
      </c>
      <c r="BG864" s="8">
        <v>0.27450561731308049</v>
      </c>
      <c r="BH864" s="8">
        <v>4.1266771373364519E-6</v>
      </c>
      <c r="BI864" s="8">
        <v>0.1696016636782742</v>
      </c>
      <c r="BJ864" s="8">
        <v>1.2731394782820968</v>
      </c>
      <c r="BK864" s="8">
        <v>0.73373274009774203</v>
      </c>
      <c r="BL864" s="8">
        <v>0.77710135839741923</v>
      </c>
    </row>
    <row r="865" spans="1:64" x14ac:dyDescent="0.3">
      <c r="A865" s="7">
        <v>712130</v>
      </c>
      <c r="B865" s="7" t="s">
        <v>896</v>
      </c>
      <c r="C865" s="8">
        <f t="shared" si="234"/>
        <v>8.8461357371200006E-2</v>
      </c>
      <c r="D865" s="8">
        <f t="shared" si="235"/>
        <v>1.5791713984600001E-2</v>
      </c>
      <c r="E865" s="8">
        <f t="shared" si="236"/>
        <v>0.12660324255800001</v>
      </c>
      <c r="F865" s="8">
        <f t="shared" si="237"/>
        <v>2.38686225658E-2</v>
      </c>
      <c r="G865" s="8">
        <f t="shared" si="238"/>
        <v>4.1390656126699997E-3</v>
      </c>
      <c r="H865" s="8">
        <f t="shared" si="239"/>
        <v>1.5126525880599999E-2</v>
      </c>
      <c r="I865" s="8">
        <f t="shared" si="240"/>
        <v>8.8779224347500005E-2</v>
      </c>
      <c r="J865" s="8">
        <f t="shared" si="241"/>
        <v>1.51201382854E-2</v>
      </c>
      <c r="K865" s="8">
        <f t="shared" si="242"/>
        <v>5.6374668228899999E-2</v>
      </c>
      <c r="L865" s="8">
        <f t="shared" si="243"/>
        <v>6.3145355655699995E-2</v>
      </c>
      <c r="M865" s="8">
        <f t="shared" si="244"/>
        <v>1.34850325999E-2</v>
      </c>
      <c r="N865" s="8">
        <f t="shared" si="245"/>
        <v>0.15227206965000001</v>
      </c>
      <c r="O865" s="8">
        <f t="shared" si="246"/>
        <v>0.616230566709</v>
      </c>
      <c r="P865" s="8">
        <f t="shared" si="247"/>
        <v>2.9206586092700002E-5</v>
      </c>
      <c r="Q865" s="8">
        <f t="shared" si="248"/>
        <v>0.32017168862099998</v>
      </c>
      <c r="R865" s="8">
        <f t="shared" si="249"/>
        <v>1.2308563139099999</v>
      </c>
      <c r="S865" s="8">
        <f t="shared" si="250"/>
        <v>1.04313421406</v>
      </c>
      <c r="T865" s="8">
        <f t="shared" si="251"/>
        <v>1.1602740308599999</v>
      </c>
      <c r="W865" s="7" t="s">
        <v>2168</v>
      </c>
      <c r="X865" s="7" t="s">
        <v>896</v>
      </c>
      <c r="Y865" s="8">
        <v>8.8461357371200006E-2</v>
      </c>
      <c r="Z865" s="8">
        <v>1.5791713984600001E-2</v>
      </c>
      <c r="AA865" s="8">
        <v>0.12660324255800001</v>
      </c>
      <c r="AB865" s="8">
        <v>2.38686225658E-2</v>
      </c>
      <c r="AC865" s="8">
        <v>4.1390656126699997E-3</v>
      </c>
      <c r="AD865" s="8">
        <v>1.5126525880599999E-2</v>
      </c>
      <c r="AE865" s="8">
        <v>8.8779224347500005E-2</v>
      </c>
      <c r="AF865" s="8">
        <v>1.51201382854E-2</v>
      </c>
      <c r="AG865" s="8">
        <v>5.6374668228899999E-2</v>
      </c>
      <c r="AH865" s="8">
        <v>6.3145355655699995E-2</v>
      </c>
      <c r="AI865" s="8">
        <v>1.34850325999E-2</v>
      </c>
      <c r="AJ865" s="8">
        <v>0.15227206965000001</v>
      </c>
      <c r="AK865" s="8">
        <v>0.616230566709</v>
      </c>
      <c r="AL865" s="8">
        <v>2.9206586092700002E-5</v>
      </c>
      <c r="AM865" s="8">
        <v>0.32017168862099998</v>
      </c>
      <c r="AN865" s="8">
        <v>1.2308563139099999</v>
      </c>
      <c r="AO865" s="8">
        <v>1.04313421406</v>
      </c>
      <c r="AP865" s="8">
        <v>1.1602740308599999</v>
      </c>
      <c r="AS865" s="7">
        <v>712130</v>
      </c>
      <c r="AT865" s="7" t="s">
        <v>896</v>
      </c>
      <c r="AU865" s="8">
        <v>6.7272239025261291E-2</v>
      </c>
      <c r="AV865" s="8">
        <v>2.2481665817309676E-2</v>
      </c>
      <c r="AW865" s="8">
        <v>0.12320364610179034</v>
      </c>
      <c r="AX865" s="8">
        <v>5.4696892335170957E-2</v>
      </c>
      <c r="AY865" s="8">
        <v>1.6788051399980807E-2</v>
      </c>
      <c r="AZ865" s="8">
        <v>5.7920173238509676E-2</v>
      </c>
      <c r="BA865" s="8">
        <v>6.8674678716037107E-2</v>
      </c>
      <c r="BB865" s="8">
        <v>2.3628828060709674E-2</v>
      </c>
      <c r="BC865" s="8">
        <v>9.669707573410323E-2</v>
      </c>
      <c r="BD865" s="8">
        <v>5.1360834760746779E-2</v>
      </c>
      <c r="BE865" s="8">
        <v>1.993651350170807E-2</v>
      </c>
      <c r="BF865" s="8">
        <v>0.13173962777059675</v>
      </c>
      <c r="BG865" s="8">
        <v>0.25841926991022568</v>
      </c>
      <c r="BH865" s="8">
        <v>4.1236659960151609E-6</v>
      </c>
      <c r="BI865" s="8">
        <v>0.13426554684106462</v>
      </c>
      <c r="BJ865" s="8">
        <v>1.2129575509443549</v>
      </c>
      <c r="BK865" s="8">
        <v>0.54875995568338709</v>
      </c>
      <c r="BL865" s="8">
        <v>0.6083554212206449</v>
      </c>
    </row>
    <row r="866" spans="1:64" x14ac:dyDescent="0.3">
      <c r="A866" s="7">
        <v>712190</v>
      </c>
      <c r="B866" s="7" t="s">
        <v>897</v>
      </c>
      <c r="C866" s="8">
        <f t="shared" si="234"/>
        <v>8.1597282475258062E-2</v>
      </c>
      <c r="D866" s="8">
        <f t="shared" si="235"/>
        <v>2.750476577129516E-2</v>
      </c>
      <c r="E866" s="8">
        <f t="shared" si="236"/>
        <v>0.14730065039311288</v>
      </c>
      <c r="F866" s="8">
        <f t="shared" si="237"/>
        <v>7.3901009909782253E-2</v>
      </c>
      <c r="G866" s="8">
        <f t="shared" si="238"/>
        <v>2.3068232849533864E-2</v>
      </c>
      <c r="H866" s="8">
        <f t="shared" si="239"/>
        <v>8.2606646201572556E-2</v>
      </c>
      <c r="I866" s="8">
        <f t="shared" si="240"/>
        <v>8.2826897342838712E-2</v>
      </c>
      <c r="J866" s="8">
        <f t="shared" si="241"/>
        <v>2.8691131443761293E-2</v>
      </c>
      <c r="K866" s="8">
        <f t="shared" si="242"/>
        <v>0.11888708372955001</v>
      </c>
      <c r="L866" s="8">
        <f t="shared" si="243"/>
        <v>7.921601874152745E-2</v>
      </c>
      <c r="M866" s="8">
        <f t="shared" si="244"/>
        <v>3.0849640913159681E-2</v>
      </c>
      <c r="N866" s="8">
        <f t="shared" si="245"/>
        <v>0.19687000126645157</v>
      </c>
      <c r="O866" s="8">
        <f t="shared" si="246"/>
        <v>0.24398896421700011</v>
      </c>
      <c r="P866" s="8">
        <f t="shared" si="247"/>
        <v>4.518380273300001E-6</v>
      </c>
      <c r="Q866" s="8">
        <f t="shared" si="248"/>
        <v>0.160449795251</v>
      </c>
      <c r="R866" s="8">
        <f t="shared" si="249"/>
        <v>1</v>
      </c>
      <c r="S866" s="8">
        <f t="shared" si="250"/>
        <v>0.67957588896096788</v>
      </c>
      <c r="T866" s="8">
        <f t="shared" si="251"/>
        <v>0.73040511251645146</v>
      </c>
      <c r="W866" s="7" t="s">
        <v>2169</v>
      </c>
      <c r="X866" s="7" t="s">
        <v>897</v>
      </c>
      <c r="Y866" s="8">
        <v>0</v>
      </c>
      <c r="Z866" s="8">
        <v>0</v>
      </c>
      <c r="AA866" s="8">
        <v>0</v>
      </c>
      <c r="AB866" s="8">
        <v>0</v>
      </c>
      <c r="AC866" s="8">
        <v>0</v>
      </c>
      <c r="AD866" s="8">
        <v>0</v>
      </c>
      <c r="AE866" s="8">
        <v>0</v>
      </c>
      <c r="AF866" s="8">
        <v>0</v>
      </c>
      <c r="AG866" s="8">
        <v>0</v>
      </c>
      <c r="AH866" s="8">
        <v>0</v>
      </c>
      <c r="AI866" s="8">
        <v>0</v>
      </c>
      <c r="AJ866" s="8">
        <v>0</v>
      </c>
      <c r="AK866" s="8">
        <v>0</v>
      </c>
      <c r="AL866" s="8">
        <v>0</v>
      </c>
      <c r="AM866" s="8">
        <v>0</v>
      </c>
      <c r="AN866" s="8">
        <v>1</v>
      </c>
      <c r="AO866" s="8">
        <v>0</v>
      </c>
      <c r="AP866" s="8">
        <v>0</v>
      </c>
      <c r="AS866" s="7">
        <v>712190</v>
      </c>
      <c r="AT866" s="7" t="s">
        <v>897</v>
      </c>
      <c r="AU866" s="8">
        <v>8.1597282475258062E-2</v>
      </c>
      <c r="AV866" s="8">
        <v>2.750476577129516E-2</v>
      </c>
      <c r="AW866" s="8">
        <v>0.14730065039311288</v>
      </c>
      <c r="AX866" s="8">
        <v>7.3901009909782253E-2</v>
      </c>
      <c r="AY866" s="8">
        <v>2.3068232849533864E-2</v>
      </c>
      <c r="AZ866" s="8">
        <v>8.2606646201572556E-2</v>
      </c>
      <c r="BA866" s="8">
        <v>8.2826897342838712E-2</v>
      </c>
      <c r="BB866" s="8">
        <v>2.8691131443761293E-2</v>
      </c>
      <c r="BC866" s="8">
        <v>0.11888708372955001</v>
      </c>
      <c r="BD866" s="8">
        <v>7.921601874152745E-2</v>
      </c>
      <c r="BE866" s="8">
        <v>3.0849640913159681E-2</v>
      </c>
      <c r="BF866" s="8">
        <v>0.19687000126645157</v>
      </c>
      <c r="BG866" s="8">
        <v>0.24398896421700011</v>
      </c>
      <c r="BH866" s="8">
        <v>4.518380273300001E-6</v>
      </c>
      <c r="BI866" s="8">
        <v>0.160449795251</v>
      </c>
      <c r="BJ866" s="8">
        <v>1.2564026986396775</v>
      </c>
      <c r="BK866" s="8">
        <v>0.67957588896096788</v>
      </c>
      <c r="BL866" s="8">
        <v>0.73040511251645146</v>
      </c>
    </row>
    <row r="867" spans="1:64" x14ac:dyDescent="0.3">
      <c r="A867" s="7">
        <v>713110</v>
      </c>
      <c r="B867" s="7" t="s">
        <v>898</v>
      </c>
      <c r="C867" s="8">
        <f t="shared" si="234"/>
        <v>4.2418701596743554E-2</v>
      </c>
      <c r="D867" s="8">
        <f t="shared" si="235"/>
        <v>1.0889535928774837E-2</v>
      </c>
      <c r="E867" s="8">
        <f t="shared" si="236"/>
        <v>0.15418752346643552</v>
      </c>
      <c r="F867" s="8">
        <f t="shared" si="237"/>
        <v>2.5266855507872579E-2</v>
      </c>
      <c r="G867" s="8">
        <f t="shared" si="238"/>
        <v>5.882099987446935E-3</v>
      </c>
      <c r="H867" s="8">
        <f t="shared" si="239"/>
        <v>6.9691103809848373E-2</v>
      </c>
      <c r="I867" s="8">
        <f t="shared" si="240"/>
        <v>3.9711949024746777E-2</v>
      </c>
      <c r="J867" s="8">
        <f t="shared" si="241"/>
        <v>1.0457898777708387E-2</v>
      </c>
      <c r="K867" s="8">
        <f t="shared" si="242"/>
        <v>0.1503127703199677</v>
      </c>
      <c r="L867" s="8">
        <f t="shared" si="243"/>
        <v>3.294010117219677E-2</v>
      </c>
      <c r="M867" s="8">
        <f t="shared" si="244"/>
        <v>8.3681331424575803E-3</v>
      </c>
      <c r="N867" s="8">
        <f t="shared" si="245"/>
        <v>0.11710918144074194</v>
      </c>
      <c r="O867" s="8">
        <f t="shared" si="246"/>
        <v>0.32227848888019356</v>
      </c>
      <c r="P867" s="8">
        <f t="shared" si="247"/>
        <v>5.0752290972280654E-6</v>
      </c>
      <c r="Q867" s="8">
        <f t="shared" si="248"/>
        <v>0.16100666230058078</v>
      </c>
      <c r="R867" s="8">
        <f t="shared" si="249"/>
        <v>1</v>
      </c>
      <c r="S867" s="8">
        <f t="shared" si="250"/>
        <v>0.55245296253064524</v>
      </c>
      <c r="T867" s="8">
        <f t="shared" si="251"/>
        <v>0.65209552134838722</v>
      </c>
      <c r="W867" s="7" t="s">
        <v>2170</v>
      </c>
      <c r="X867" s="7" t="s">
        <v>898</v>
      </c>
      <c r="Y867" s="8">
        <v>0</v>
      </c>
      <c r="Z867" s="8">
        <v>0</v>
      </c>
      <c r="AA867" s="8">
        <v>0</v>
      </c>
      <c r="AB867" s="8">
        <v>0</v>
      </c>
      <c r="AC867" s="8">
        <v>0</v>
      </c>
      <c r="AD867" s="8">
        <v>0</v>
      </c>
      <c r="AE867" s="8">
        <v>0</v>
      </c>
      <c r="AF867" s="8">
        <v>0</v>
      </c>
      <c r="AG867" s="8">
        <v>0</v>
      </c>
      <c r="AH867" s="8">
        <v>0</v>
      </c>
      <c r="AI867" s="8">
        <v>0</v>
      </c>
      <c r="AJ867" s="8">
        <v>0</v>
      </c>
      <c r="AK867" s="8">
        <v>0</v>
      </c>
      <c r="AL867" s="8">
        <v>0</v>
      </c>
      <c r="AM867" s="8">
        <v>0</v>
      </c>
      <c r="AN867" s="8">
        <v>1</v>
      </c>
      <c r="AO867" s="8">
        <v>0</v>
      </c>
      <c r="AP867" s="8">
        <v>0</v>
      </c>
      <c r="AS867" s="7">
        <v>713110</v>
      </c>
      <c r="AT867" s="7" t="s">
        <v>898</v>
      </c>
      <c r="AU867" s="8">
        <v>4.2418701596743554E-2</v>
      </c>
      <c r="AV867" s="8">
        <v>1.0889535928774837E-2</v>
      </c>
      <c r="AW867" s="8">
        <v>0.15418752346643552</v>
      </c>
      <c r="AX867" s="8">
        <v>2.5266855507872579E-2</v>
      </c>
      <c r="AY867" s="8">
        <v>5.882099987446935E-3</v>
      </c>
      <c r="AZ867" s="8">
        <v>6.9691103809848373E-2</v>
      </c>
      <c r="BA867" s="8">
        <v>3.9711949024746777E-2</v>
      </c>
      <c r="BB867" s="8">
        <v>1.0457898777708387E-2</v>
      </c>
      <c r="BC867" s="8">
        <v>0.1503127703199677</v>
      </c>
      <c r="BD867" s="8">
        <v>3.294010117219677E-2</v>
      </c>
      <c r="BE867" s="8">
        <v>8.3681331424575803E-3</v>
      </c>
      <c r="BF867" s="8">
        <v>0.11710918144074194</v>
      </c>
      <c r="BG867" s="8">
        <v>0.32227848888019356</v>
      </c>
      <c r="BH867" s="8">
        <v>5.0752290972280654E-6</v>
      </c>
      <c r="BI867" s="8">
        <v>0.16100666230058078</v>
      </c>
      <c r="BJ867" s="8">
        <v>1.2074957609919355</v>
      </c>
      <c r="BK867" s="8">
        <v>0.55245296253064524</v>
      </c>
      <c r="BL867" s="8">
        <v>0.65209552134838722</v>
      </c>
    </row>
    <row r="868" spans="1:64" x14ac:dyDescent="0.3">
      <c r="A868" s="7">
        <v>713120</v>
      </c>
      <c r="B868" s="7" t="s">
        <v>899</v>
      </c>
      <c r="C868" s="8">
        <f t="shared" si="234"/>
        <v>4.7014546439803219E-2</v>
      </c>
      <c r="D868" s="8">
        <f t="shared" si="235"/>
        <v>1.1918740704156449E-2</v>
      </c>
      <c r="E868" s="8">
        <f t="shared" si="236"/>
        <v>0.17137312638170968</v>
      </c>
      <c r="F868" s="8">
        <f t="shared" si="237"/>
        <v>2.7445795220577419E-2</v>
      </c>
      <c r="G868" s="8">
        <f t="shared" si="238"/>
        <v>6.0303543738793545E-3</v>
      </c>
      <c r="H868" s="8">
        <f t="shared" si="239"/>
        <v>7.7508140931103212E-2</v>
      </c>
      <c r="I868" s="8">
        <f t="shared" si="240"/>
        <v>4.5036543916491929E-2</v>
      </c>
      <c r="J868" s="8">
        <f t="shared" si="241"/>
        <v>1.1706842093679679E-2</v>
      </c>
      <c r="K868" s="8">
        <f t="shared" si="242"/>
        <v>0.17072926663395163</v>
      </c>
      <c r="L868" s="8">
        <f t="shared" si="243"/>
        <v>3.8506003501411284E-2</v>
      </c>
      <c r="M868" s="8">
        <f t="shared" si="244"/>
        <v>9.5993500505906458E-3</v>
      </c>
      <c r="N868" s="8">
        <f t="shared" si="245"/>
        <v>0.13570491628645159</v>
      </c>
      <c r="O868" s="8">
        <f t="shared" si="246"/>
        <v>0.33051630162096773</v>
      </c>
      <c r="P868" s="8">
        <f t="shared" si="247"/>
        <v>6.0710882537717731E-6</v>
      </c>
      <c r="Q868" s="8">
        <f t="shared" si="248"/>
        <v>0.17005224572032265</v>
      </c>
      <c r="R868" s="8">
        <f t="shared" si="249"/>
        <v>1</v>
      </c>
      <c r="S868" s="8">
        <f t="shared" si="250"/>
        <v>0.59485525826725805</v>
      </c>
      <c r="T868" s="8">
        <f t="shared" si="251"/>
        <v>0.71134362038580656</v>
      </c>
      <c r="W868" s="7" t="s">
        <v>2171</v>
      </c>
      <c r="X868" s="7" t="s">
        <v>899</v>
      </c>
      <c r="Y868" s="8">
        <v>0</v>
      </c>
      <c r="Z868" s="8">
        <v>0</v>
      </c>
      <c r="AA868" s="8">
        <v>0</v>
      </c>
      <c r="AB868" s="8">
        <v>0</v>
      </c>
      <c r="AC868" s="8">
        <v>0</v>
      </c>
      <c r="AD868" s="8">
        <v>0</v>
      </c>
      <c r="AE868" s="8">
        <v>0</v>
      </c>
      <c r="AF868" s="8">
        <v>0</v>
      </c>
      <c r="AG868" s="8">
        <v>0</v>
      </c>
      <c r="AH868" s="8">
        <v>0</v>
      </c>
      <c r="AI868" s="8">
        <v>0</v>
      </c>
      <c r="AJ868" s="8">
        <v>0</v>
      </c>
      <c r="AK868" s="8">
        <v>0</v>
      </c>
      <c r="AL868" s="8">
        <v>0</v>
      </c>
      <c r="AM868" s="8">
        <v>0</v>
      </c>
      <c r="AN868" s="8">
        <v>1</v>
      </c>
      <c r="AO868" s="8">
        <v>0</v>
      </c>
      <c r="AP868" s="8">
        <v>0</v>
      </c>
      <c r="AS868" s="7">
        <v>713120</v>
      </c>
      <c r="AT868" s="7" t="s">
        <v>899</v>
      </c>
      <c r="AU868" s="8">
        <v>4.7014546439803219E-2</v>
      </c>
      <c r="AV868" s="8">
        <v>1.1918740704156449E-2</v>
      </c>
      <c r="AW868" s="8">
        <v>0.17137312638170968</v>
      </c>
      <c r="AX868" s="8">
        <v>2.7445795220577419E-2</v>
      </c>
      <c r="AY868" s="8">
        <v>6.0303543738793545E-3</v>
      </c>
      <c r="AZ868" s="8">
        <v>7.7508140931103212E-2</v>
      </c>
      <c r="BA868" s="8">
        <v>4.5036543916491929E-2</v>
      </c>
      <c r="BB868" s="8">
        <v>1.1706842093679679E-2</v>
      </c>
      <c r="BC868" s="8">
        <v>0.17072926663395163</v>
      </c>
      <c r="BD868" s="8">
        <v>3.8506003501411284E-2</v>
      </c>
      <c r="BE868" s="8">
        <v>9.5993500505906458E-3</v>
      </c>
      <c r="BF868" s="8">
        <v>0.13570491628645159</v>
      </c>
      <c r="BG868" s="8">
        <v>0.33051630162096773</v>
      </c>
      <c r="BH868" s="8">
        <v>6.0710882537717731E-6</v>
      </c>
      <c r="BI868" s="8">
        <v>0.17005224572032265</v>
      </c>
      <c r="BJ868" s="8">
        <v>1.2303064135253226</v>
      </c>
      <c r="BK868" s="8">
        <v>0.59485525826725805</v>
      </c>
      <c r="BL868" s="8">
        <v>0.71134362038580656</v>
      </c>
    </row>
    <row r="869" spans="1:64" x14ac:dyDescent="0.3">
      <c r="A869" s="7">
        <v>713210</v>
      </c>
      <c r="B869" s="7" t="s">
        <v>900</v>
      </c>
      <c r="C869" s="8">
        <f t="shared" si="234"/>
        <v>6.4100271612838725E-2</v>
      </c>
      <c r="D869" s="8">
        <f t="shared" si="235"/>
        <v>1.6945069220941938E-2</v>
      </c>
      <c r="E869" s="8">
        <f t="shared" si="236"/>
        <v>0.10275459596098385</v>
      </c>
      <c r="F869" s="8">
        <f t="shared" si="237"/>
        <v>0.27699486516393385</v>
      </c>
      <c r="G869" s="8">
        <f t="shared" si="238"/>
        <v>5.1632160300430156E-2</v>
      </c>
      <c r="H869" s="8">
        <f t="shared" si="239"/>
        <v>0.21630471890702738</v>
      </c>
      <c r="I869" s="8">
        <f t="shared" si="240"/>
        <v>0.14348682114780648</v>
      </c>
      <c r="J869" s="8">
        <f t="shared" si="241"/>
        <v>3.4752500001250006E-2</v>
      </c>
      <c r="K869" s="8">
        <f t="shared" si="242"/>
        <v>0.17897766779620969</v>
      </c>
      <c r="L869" s="8">
        <f t="shared" si="243"/>
        <v>7.1319667921387095E-2</v>
      </c>
      <c r="M869" s="8">
        <f t="shared" si="244"/>
        <v>1.7119401495459676E-2</v>
      </c>
      <c r="N869" s="8">
        <f t="shared" si="245"/>
        <v>0.11133904600962903</v>
      </c>
      <c r="O869" s="8">
        <f t="shared" si="246"/>
        <v>0.15779172302941935</v>
      </c>
      <c r="P869" s="8">
        <f t="shared" si="247"/>
        <v>2.1857840779632904E-6</v>
      </c>
      <c r="Q869" s="8">
        <f t="shared" si="248"/>
        <v>5.0435556969774191E-2</v>
      </c>
      <c r="R869" s="8">
        <f t="shared" si="249"/>
        <v>1</v>
      </c>
      <c r="S869" s="8">
        <f t="shared" si="250"/>
        <v>0.83525432501709695</v>
      </c>
      <c r="T869" s="8">
        <f t="shared" si="251"/>
        <v>0.64753956959048398</v>
      </c>
      <c r="W869" s="7" t="s">
        <v>2172</v>
      </c>
      <c r="X869" s="7" t="s">
        <v>900</v>
      </c>
      <c r="Y869" s="8">
        <v>0</v>
      </c>
      <c r="Z869" s="8">
        <v>0</v>
      </c>
      <c r="AA869" s="8">
        <v>0</v>
      </c>
      <c r="AB869" s="8">
        <v>0</v>
      </c>
      <c r="AC869" s="8">
        <v>0</v>
      </c>
      <c r="AD869" s="8">
        <v>0</v>
      </c>
      <c r="AE869" s="8">
        <v>0</v>
      </c>
      <c r="AF869" s="8">
        <v>0</v>
      </c>
      <c r="AG869" s="8">
        <v>0</v>
      </c>
      <c r="AH869" s="8">
        <v>0</v>
      </c>
      <c r="AI869" s="8">
        <v>0</v>
      </c>
      <c r="AJ869" s="8">
        <v>0</v>
      </c>
      <c r="AK869" s="8">
        <v>0</v>
      </c>
      <c r="AL869" s="8">
        <v>0</v>
      </c>
      <c r="AM869" s="8">
        <v>0</v>
      </c>
      <c r="AN869" s="8">
        <v>1</v>
      </c>
      <c r="AO869" s="8">
        <v>0</v>
      </c>
      <c r="AP869" s="8">
        <v>0</v>
      </c>
      <c r="AS869" s="7">
        <v>713210</v>
      </c>
      <c r="AT869" s="7" t="s">
        <v>900</v>
      </c>
      <c r="AU869" s="8">
        <v>6.4100271612838725E-2</v>
      </c>
      <c r="AV869" s="8">
        <v>1.6945069220941938E-2</v>
      </c>
      <c r="AW869" s="8">
        <v>0.10275459596098385</v>
      </c>
      <c r="AX869" s="8">
        <v>0.27699486516393385</v>
      </c>
      <c r="AY869" s="8">
        <v>5.1632160300430156E-2</v>
      </c>
      <c r="AZ869" s="8">
        <v>0.21630471890702738</v>
      </c>
      <c r="BA869" s="8">
        <v>0.14348682114780648</v>
      </c>
      <c r="BB869" s="8">
        <v>3.4752500001250006E-2</v>
      </c>
      <c r="BC869" s="8">
        <v>0.17897766779620969</v>
      </c>
      <c r="BD869" s="8">
        <v>7.1319667921387095E-2</v>
      </c>
      <c r="BE869" s="8">
        <v>1.7119401495459676E-2</v>
      </c>
      <c r="BF869" s="8">
        <v>0.11133904600962903</v>
      </c>
      <c r="BG869" s="8">
        <v>0.15779172302941935</v>
      </c>
      <c r="BH869" s="8">
        <v>2.1857840779632904E-6</v>
      </c>
      <c r="BI869" s="8">
        <v>5.0435556969774191E-2</v>
      </c>
      <c r="BJ869" s="8">
        <v>1.1837999367948386</v>
      </c>
      <c r="BK869" s="8">
        <v>0.83525432501709695</v>
      </c>
      <c r="BL869" s="8">
        <v>0.64753956959048398</v>
      </c>
    </row>
    <row r="870" spans="1:64" x14ac:dyDescent="0.3">
      <c r="A870" s="7">
        <v>713290</v>
      </c>
      <c r="B870" s="7" t="s">
        <v>901</v>
      </c>
      <c r="C870" s="8">
        <f t="shared" si="234"/>
        <v>0.10919732166648387</v>
      </c>
      <c r="D870" s="8">
        <f t="shared" si="235"/>
        <v>2.6291642083032262E-2</v>
      </c>
      <c r="E870" s="8">
        <f t="shared" si="236"/>
        <v>0.16875411783388711</v>
      </c>
      <c r="F870" s="8">
        <f t="shared" si="237"/>
        <v>0.22144712410469344</v>
      </c>
      <c r="G870" s="8">
        <f t="shared" si="238"/>
        <v>3.7198999951132253E-2</v>
      </c>
      <c r="H870" s="8">
        <f t="shared" si="239"/>
        <v>0.16253286212332571</v>
      </c>
      <c r="I870" s="8">
        <f t="shared" si="240"/>
        <v>0.2420235221949516</v>
      </c>
      <c r="J870" s="8">
        <f t="shared" si="241"/>
        <v>5.3254447278720959E-2</v>
      </c>
      <c r="K870" s="8">
        <f t="shared" si="242"/>
        <v>0.28871265719104838</v>
      </c>
      <c r="L870" s="8">
        <f t="shared" si="243"/>
        <v>0.12127215468533868</v>
      </c>
      <c r="M870" s="8">
        <f t="shared" si="244"/>
        <v>2.6572182436972583E-2</v>
      </c>
      <c r="N870" s="8">
        <f t="shared" si="245"/>
        <v>0.1853182504516129</v>
      </c>
      <c r="O870" s="8">
        <f t="shared" si="246"/>
        <v>0.2882487784338873</v>
      </c>
      <c r="P870" s="8">
        <f t="shared" si="247"/>
        <v>2.7310167951903222E-6</v>
      </c>
      <c r="Q870" s="8">
        <f t="shared" si="248"/>
        <v>9.2823546949064528E-2</v>
      </c>
      <c r="R870" s="8">
        <f t="shared" si="249"/>
        <v>1</v>
      </c>
      <c r="S870" s="8">
        <f t="shared" si="250"/>
        <v>0.95343705069564522</v>
      </c>
      <c r="T870" s="8">
        <f t="shared" si="251"/>
        <v>1.1162486911806453</v>
      </c>
      <c r="W870" s="7" t="s">
        <v>2173</v>
      </c>
      <c r="X870" s="7" t="s">
        <v>901</v>
      </c>
      <c r="Y870" s="8">
        <v>0</v>
      </c>
      <c r="Z870" s="8">
        <v>0</v>
      </c>
      <c r="AA870" s="8">
        <v>0</v>
      </c>
      <c r="AB870" s="8">
        <v>0</v>
      </c>
      <c r="AC870" s="8">
        <v>0</v>
      </c>
      <c r="AD870" s="8">
        <v>0</v>
      </c>
      <c r="AE870" s="8">
        <v>0</v>
      </c>
      <c r="AF870" s="8">
        <v>0</v>
      </c>
      <c r="AG870" s="8">
        <v>0</v>
      </c>
      <c r="AH870" s="8">
        <v>0</v>
      </c>
      <c r="AI870" s="8">
        <v>0</v>
      </c>
      <c r="AJ870" s="8">
        <v>0</v>
      </c>
      <c r="AK870" s="8">
        <v>0</v>
      </c>
      <c r="AL870" s="8">
        <v>0</v>
      </c>
      <c r="AM870" s="8">
        <v>0</v>
      </c>
      <c r="AN870" s="8">
        <v>1</v>
      </c>
      <c r="AO870" s="8">
        <v>0</v>
      </c>
      <c r="AP870" s="8">
        <v>0</v>
      </c>
      <c r="AS870" s="7">
        <v>713290</v>
      </c>
      <c r="AT870" s="7" t="s">
        <v>901</v>
      </c>
      <c r="AU870" s="8">
        <v>0.10919732166648387</v>
      </c>
      <c r="AV870" s="8">
        <v>2.6291642083032262E-2</v>
      </c>
      <c r="AW870" s="8">
        <v>0.16875411783388711</v>
      </c>
      <c r="AX870" s="8">
        <v>0.22144712410469344</v>
      </c>
      <c r="AY870" s="8">
        <v>3.7198999951132253E-2</v>
      </c>
      <c r="AZ870" s="8">
        <v>0.16253286212332571</v>
      </c>
      <c r="BA870" s="8">
        <v>0.2420235221949516</v>
      </c>
      <c r="BB870" s="8">
        <v>5.3254447278720959E-2</v>
      </c>
      <c r="BC870" s="8">
        <v>0.28871265719104838</v>
      </c>
      <c r="BD870" s="8">
        <v>0.12127215468533868</v>
      </c>
      <c r="BE870" s="8">
        <v>2.6572182436972583E-2</v>
      </c>
      <c r="BF870" s="8">
        <v>0.1853182504516129</v>
      </c>
      <c r="BG870" s="8">
        <v>0.2882487784338873</v>
      </c>
      <c r="BH870" s="8">
        <v>2.7310167951903222E-6</v>
      </c>
      <c r="BI870" s="8">
        <v>9.2823546949064528E-2</v>
      </c>
      <c r="BJ870" s="8">
        <v>1.3042430815835484</v>
      </c>
      <c r="BK870" s="8">
        <v>0.95343705069564522</v>
      </c>
      <c r="BL870" s="8">
        <v>1.1162486911806453</v>
      </c>
    </row>
    <row r="871" spans="1:64" x14ac:dyDescent="0.3">
      <c r="A871" s="7">
        <v>713910</v>
      </c>
      <c r="B871" s="7" t="s">
        <v>902</v>
      </c>
      <c r="C871" s="8">
        <f t="shared" si="234"/>
        <v>0.10985784274300001</v>
      </c>
      <c r="D871" s="8">
        <f t="shared" si="235"/>
        <v>2.0485084866600001E-2</v>
      </c>
      <c r="E871" s="8">
        <f t="shared" si="236"/>
        <v>7.1811083381400007E-2</v>
      </c>
      <c r="F871" s="8">
        <f t="shared" si="237"/>
        <v>4.9727730246499999E-2</v>
      </c>
      <c r="G871" s="8">
        <f t="shared" si="238"/>
        <v>9.1969286003299993E-3</v>
      </c>
      <c r="H871" s="8">
        <f t="shared" si="239"/>
        <v>3.2085655808199998E-2</v>
      </c>
      <c r="I871" s="8">
        <f t="shared" si="240"/>
        <v>7.9131864277299999E-2</v>
      </c>
      <c r="J871" s="8">
        <f t="shared" si="241"/>
        <v>1.4250154272800001E-2</v>
      </c>
      <c r="K871" s="8">
        <f t="shared" si="242"/>
        <v>5.3931578226399997E-2</v>
      </c>
      <c r="L871" s="8">
        <f t="shared" si="243"/>
        <v>8.1839474455000005E-2</v>
      </c>
      <c r="M871" s="8">
        <f t="shared" si="244"/>
        <v>1.7436343081300001E-2</v>
      </c>
      <c r="N871" s="8">
        <f t="shared" si="245"/>
        <v>6.9096925706299994E-2</v>
      </c>
      <c r="O871" s="8">
        <f t="shared" si="246"/>
        <v>0.59759342541000005</v>
      </c>
      <c r="P871" s="8">
        <f t="shared" si="247"/>
        <v>1.5968767218100001E-5</v>
      </c>
      <c r="Q871" s="8">
        <f t="shared" si="248"/>
        <v>0.42525172869099997</v>
      </c>
      <c r="R871" s="8">
        <f t="shared" si="249"/>
        <v>1.20215401099</v>
      </c>
      <c r="S871" s="8">
        <f t="shared" si="250"/>
        <v>1.0910103146600001</v>
      </c>
      <c r="T871" s="8">
        <f t="shared" si="251"/>
        <v>1.1473135967799999</v>
      </c>
      <c r="W871" s="7" t="s">
        <v>2174</v>
      </c>
      <c r="X871" s="7" t="s">
        <v>902</v>
      </c>
      <c r="Y871" s="8">
        <v>0.10985784274300001</v>
      </c>
      <c r="Z871" s="8">
        <v>2.0485084866600001E-2</v>
      </c>
      <c r="AA871" s="8">
        <v>7.1811083381400007E-2</v>
      </c>
      <c r="AB871" s="8">
        <v>4.9727730246499999E-2</v>
      </c>
      <c r="AC871" s="8">
        <v>9.1969286003299993E-3</v>
      </c>
      <c r="AD871" s="8">
        <v>3.2085655808199998E-2</v>
      </c>
      <c r="AE871" s="8">
        <v>7.9131864277299999E-2</v>
      </c>
      <c r="AF871" s="8">
        <v>1.4250154272800001E-2</v>
      </c>
      <c r="AG871" s="8">
        <v>5.3931578226399997E-2</v>
      </c>
      <c r="AH871" s="8">
        <v>8.1839474455000005E-2</v>
      </c>
      <c r="AI871" s="8">
        <v>1.7436343081300001E-2</v>
      </c>
      <c r="AJ871" s="8">
        <v>6.9096925706299994E-2</v>
      </c>
      <c r="AK871" s="8">
        <v>0.59759342541000005</v>
      </c>
      <c r="AL871" s="8">
        <v>1.5968767218100001E-5</v>
      </c>
      <c r="AM871" s="8">
        <v>0.42525172869099997</v>
      </c>
      <c r="AN871" s="8">
        <v>1.20215401099</v>
      </c>
      <c r="AO871" s="8">
        <v>1.0910103146600001</v>
      </c>
      <c r="AP871" s="8">
        <v>1.1473135967799999</v>
      </c>
      <c r="AS871" s="7">
        <v>713910</v>
      </c>
      <c r="AT871" s="7" t="s">
        <v>902</v>
      </c>
      <c r="AU871" s="8">
        <v>0.16569444647564516</v>
      </c>
      <c r="AV871" s="8">
        <v>4.8756878055353212E-2</v>
      </c>
      <c r="AW871" s="8">
        <v>0.23201060196533388</v>
      </c>
      <c r="AX871" s="8">
        <v>9.6233108622750002E-2</v>
      </c>
      <c r="AY871" s="8">
        <v>2.8613967250377896E-2</v>
      </c>
      <c r="AZ871" s="8">
        <v>0.11694163479429838</v>
      </c>
      <c r="BA871" s="8">
        <v>0.12328106652890966</v>
      </c>
      <c r="BB871" s="8">
        <v>3.7976246132254844E-2</v>
      </c>
      <c r="BC871" s="8">
        <v>0.19555767560541448</v>
      </c>
      <c r="BD871" s="8">
        <v>0.13162579376842418</v>
      </c>
      <c r="BE871" s="8">
        <v>4.4235295574354835E-2</v>
      </c>
      <c r="BF871" s="8">
        <v>0.21134632679487425</v>
      </c>
      <c r="BG871" s="8">
        <v>0.59759342540999982</v>
      </c>
      <c r="BH871" s="8">
        <v>1.2184132679237099E-5</v>
      </c>
      <c r="BI871" s="8">
        <v>0.42525172869099953</v>
      </c>
      <c r="BJ871" s="8">
        <v>1.4464619264962908</v>
      </c>
      <c r="BK871" s="8">
        <v>1.2417887106675807</v>
      </c>
      <c r="BL871" s="8">
        <v>1.3568149882659677</v>
      </c>
    </row>
    <row r="872" spans="1:64" x14ac:dyDescent="0.3">
      <c r="A872" s="7">
        <v>713920</v>
      </c>
      <c r="B872" s="7" t="s">
        <v>903</v>
      </c>
      <c r="C872" s="8">
        <f t="shared" si="234"/>
        <v>0.11116146251953225</v>
      </c>
      <c r="D872" s="8">
        <f t="shared" si="235"/>
        <v>3.5956095411140317E-2</v>
      </c>
      <c r="E872" s="8">
        <f t="shared" si="236"/>
        <v>0.15668560153895969</v>
      </c>
      <c r="F872" s="8">
        <f t="shared" si="237"/>
        <v>3.6864116759534028E-2</v>
      </c>
      <c r="G872" s="8">
        <f t="shared" si="238"/>
        <v>1.1480912261337423E-2</v>
      </c>
      <c r="H872" s="8">
        <f t="shared" si="239"/>
        <v>4.5659629729394829E-2</v>
      </c>
      <c r="I872" s="8">
        <f t="shared" si="240"/>
        <v>8.4194458000027408E-2</v>
      </c>
      <c r="J872" s="8">
        <f t="shared" si="241"/>
        <v>2.871454983718387E-2</v>
      </c>
      <c r="K872" s="8">
        <f t="shared" si="242"/>
        <v>0.13329317929779835</v>
      </c>
      <c r="L872" s="8">
        <f t="shared" si="243"/>
        <v>9.2950245460748399E-2</v>
      </c>
      <c r="M872" s="8">
        <f t="shared" si="244"/>
        <v>3.4181066838174193E-2</v>
      </c>
      <c r="N872" s="8">
        <f t="shared" si="245"/>
        <v>0.14982503652351448</v>
      </c>
      <c r="O872" s="8">
        <f t="shared" si="246"/>
        <v>0.34165017082804822</v>
      </c>
      <c r="P872" s="8">
        <f t="shared" si="247"/>
        <v>1.935427855665161E-5</v>
      </c>
      <c r="Q872" s="8">
        <f t="shared" si="248"/>
        <v>0.25012432995662892</v>
      </c>
      <c r="R872" s="8">
        <f t="shared" si="249"/>
        <v>1</v>
      </c>
      <c r="S872" s="8">
        <f t="shared" si="250"/>
        <v>0.69077885229887104</v>
      </c>
      <c r="T872" s="8">
        <f t="shared" si="251"/>
        <v>0.8429763806835483</v>
      </c>
      <c r="W872" s="7" t="s">
        <v>2175</v>
      </c>
      <c r="X872" s="7" t="s">
        <v>903</v>
      </c>
      <c r="Y872" s="8">
        <v>0</v>
      </c>
      <c r="Z872" s="8">
        <v>0</v>
      </c>
      <c r="AA872" s="8">
        <v>0</v>
      </c>
      <c r="AB872" s="8">
        <v>0</v>
      </c>
      <c r="AC872" s="8">
        <v>0</v>
      </c>
      <c r="AD872" s="8">
        <v>0</v>
      </c>
      <c r="AE872" s="8">
        <v>0</v>
      </c>
      <c r="AF872" s="8">
        <v>0</v>
      </c>
      <c r="AG872" s="8">
        <v>0</v>
      </c>
      <c r="AH872" s="8">
        <v>0</v>
      </c>
      <c r="AI872" s="8">
        <v>0</v>
      </c>
      <c r="AJ872" s="8">
        <v>0</v>
      </c>
      <c r="AK872" s="8">
        <v>0</v>
      </c>
      <c r="AL872" s="8">
        <v>0</v>
      </c>
      <c r="AM872" s="8">
        <v>0</v>
      </c>
      <c r="AN872" s="8">
        <v>1</v>
      </c>
      <c r="AO872" s="8">
        <v>0</v>
      </c>
      <c r="AP872" s="8">
        <v>0</v>
      </c>
      <c r="AS872" s="7">
        <v>713920</v>
      </c>
      <c r="AT872" s="7" t="s">
        <v>903</v>
      </c>
      <c r="AU872" s="8">
        <v>0.11116146251953225</v>
      </c>
      <c r="AV872" s="8">
        <v>3.5956095411140317E-2</v>
      </c>
      <c r="AW872" s="8">
        <v>0.15668560153895969</v>
      </c>
      <c r="AX872" s="8">
        <v>3.6864116759534028E-2</v>
      </c>
      <c r="AY872" s="8">
        <v>1.1480912261337423E-2</v>
      </c>
      <c r="AZ872" s="8">
        <v>4.5659629729394829E-2</v>
      </c>
      <c r="BA872" s="8">
        <v>8.4194458000027408E-2</v>
      </c>
      <c r="BB872" s="8">
        <v>2.871454983718387E-2</v>
      </c>
      <c r="BC872" s="8">
        <v>0.13329317929779835</v>
      </c>
      <c r="BD872" s="8">
        <v>9.2950245460748399E-2</v>
      </c>
      <c r="BE872" s="8">
        <v>3.4181066838174193E-2</v>
      </c>
      <c r="BF872" s="8">
        <v>0.14982503652351448</v>
      </c>
      <c r="BG872" s="8">
        <v>0.34165017082804822</v>
      </c>
      <c r="BH872" s="8">
        <v>1.935427855665161E-5</v>
      </c>
      <c r="BI872" s="8">
        <v>0.25012432995662892</v>
      </c>
      <c r="BJ872" s="8">
        <v>1.3038031594700001</v>
      </c>
      <c r="BK872" s="8">
        <v>0.69077885229887104</v>
      </c>
      <c r="BL872" s="8">
        <v>0.8429763806835483</v>
      </c>
    </row>
    <row r="873" spans="1:64" x14ac:dyDescent="0.3">
      <c r="A873" s="7">
        <v>713930</v>
      </c>
      <c r="B873" s="7" t="s">
        <v>904</v>
      </c>
      <c r="C873" s="8">
        <f t="shared" si="234"/>
        <v>0.110080490978</v>
      </c>
      <c r="D873" s="8">
        <f t="shared" si="235"/>
        <v>2.0623233873E-2</v>
      </c>
      <c r="E873" s="8">
        <f t="shared" si="236"/>
        <v>8.5794920986199993E-2</v>
      </c>
      <c r="F873" s="8">
        <f t="shared" si="237"/>
        <v>2.9367023734800001E-2</v>
      </c>
      <c r="G873" s="8">
        <f t="shared" si="238"/>
        <v>5.48922541091E-3</v>
      </c>
      <c r="H873" s="8">
        <f t="shared" si="239"/>
        <v>2.40167090985E-2</v>
      </c>
      <c r="I873" s="8">
        <f t="shared" si="240"/>
        <v>7.8296743262099996E-2</v>
      </c>
      <c r="J873" s="8">
        <f t="shared" si="241"/>
        <v>1.41840398463E-2</v>
      </c>
      <c r="K873" s="8">
        <f t="shared" si="242"/>
        <v>6.4456877800800005E-2</v>
      </c>
      <c r="L873" s="8">
        <f t="shared" si="243"/>
        <v>8.3862180810899994E-2</v>
      </c>
      <c r="M873" s="8">
        <f t="shared" si="244"/>
        <v>1.7920282703000001E-2</v>
      </c>
      <c r="N873" s="8">
        <f t="shared" si="245"/>
        <v>8.4898304776099998E-2</v>
      </c>
      <c r="O873" s="8">
        <f t="shared" si="246"/>
        <v>0.58422895958900001</v>
      </c>
      <c r="P873" s="8">
        <f t="shared" si="247"/>
        <v>2.6814605481199999E-5</v>
      </c>
      <c r="Q873" s="8">
        <f t="shared" si="248"/>
        <v>0.42899468857400003</v>
      </c>
      <c r="R873" s="8">
        <f t="shared" si="249"/>
        <v>1.21649864584</v>
      </c>
      <c r="S873" s="8">
        <f t="shared" si="250"/>
        <v>1.0588729582400001</v>
      </c>
      <c r="T873" s="8">
        <f t="shared" si="251"/>
        <v>1.1569376609099999</v>
      </c>
      <c r="W873" s="7" t="s">
        <v>2176</v>
      </c>
      <c r="X873" s="7" t="s">
        <v>904</v>
      </c>
      <c r="Y873" s="8">
        <v>0.110080490978</v>
      </c>
      <c r="Z873" s="8">
        <v>2.0623233873E-2</v>
      </c>
      <c r="AA873" s="8">
        <v>8.5794920986199993E-2</v>
      </c>
      <c r="AB873" s="8">
        <v>2.9367023734800001E-2</v>
      </c>
      <c r="AC873" s="8">
        <v>5.48922541091E-3</v>
      </c>
      <c r="AD873" s="8">
        <v>2.40167090985E-2</v>
      </c>
      <c r="AE873" s="8">
        <v>7.8296743262099996E-2</v>
      </c>
      <c r="AF873" s="8">
        <v>1.41840398463E-2</v>
      </c>
      <c r="AG873" s="8">
        <v>6.4456877800800005E-2</v>
      </c>
      <c r="AH873" s="8">
        <v>8.3862180810899994E-2</v>
      </c>
      <c r="AI873" s="8">
        <v>1.7920282703000001E-2</v>
      </c>
      <c r="AJ873" s="8">
        <v>8.4898304776099998E-2</v>
      </c>
      <c r="AK873" s="8">
        <v>0.58422895958900001</v>
      </c>
      <c r="AL873" s="8">
        <v>2.6814605481199999E-5</v>
      </c>
      <c r="AM873" s="8">
        <v>0.42899468857400003</v>
      </c>
      <c r="AN873" s="8">
        <v>1.21649864584</v>
      </c>
      <c r="AO873" s="8">
        <v>1.0588729582400001</v>
      </c>
      <c r="AP873" s="8">
        <v>1.1569376609099999</v>
      </c>
      <c r="AS873" s="7">
        <v>713930</v>
      </c>
      <c r="AT873" s="7" t="s">
        <v>904</v>
      </c>
      <c r="AU873" s="8">
        <v>0.1663818064765967</v>
      </c>
      <c r="AV873" s="8">
        <v>4.8893356094422601E-2</v>
      </c>
      <c r="AW873" s="8">
        <v>0.23388606696661127</v>
      </c>
      <c r="AX873" s="8">
        <v>9.3480024025201627E-2</v>
      </c>
      <c r="AY873" s="8">
        <v>2.7328517013568063E-2</v>
      </c>
      <c r="AZ873" s="8">
        <v>0.1138508373043339</v>
      </c>
      <c r="BA873" s="8">
        <v>0.12259671903643711</v>
      </c>
      <c r="BB873" s="8">
        <v>3.7737254617972574E-2</v>
      </c>
      <c r="BC873" s="8">
        <v>0.19523688676659526</v>
      </c>
      <c r="BD873" s="8">
        <v>0.13534655828592584</v>
      </c>
      <c r="BE873" s="8">
        <v>4.5365782420141942E-2</v>
      </c>
      <c r="BF873" s="8">
        <v>0.21864383543819846</v>
      </c>
      <c r="BG873" s="8">
        <v>0.58422895958900045</v>
      </c>
      <c r="BH873" s="8">
        <v>1.3019508240974515E-5</v>
      </c>
      <c r="BI873" s="8">
        <v>0.42899468857400053</v>
      </c>
      <c r="BJ873" s="8">
        <v>1.4491612295375811</v>
      </c>
      <c r="BK873" s="8">
        <v>1.2346593783432263</v>
      </c>
      <c r="BL873" s="8">
        <v>1.3555708604204837</v>
      </c>
    </row>
    <row r="874" spans="1:64" x14ac:dyDescent="0.3">
      <c r="A874" s="7">
        <v>713940</v>
      </c>
      <c r="B874" s="7" t="s">
        <v>905</v>
      </c>
      <c r="C874" s="8">
        <f t="shared" si="234"/>
        <v>0.10968608411</v>
      </c>
      <c r="D874" s="8">
        <f t="shared" si="235"/>
        <v>2.0458532852599999E-2</v>
      </c>
      <c r="E874" s="8">
        <f t="shared" si="236"/>
        <v>7.4868509132399993E-2</v>
      </c>
      <c r="F874" s="8">
        <f t="shared" si="237"/>
        <v>4.24862351813E-2</v>
      </c>
      <c r="G874" s="8">
        <f t="shared" si="238"/>
        <v>7.8569682370100008E-3</v>
      </c>
      <c r="H874" s="8">
        <f t="shared" si="239"/>
        <v>2.9048672805800001E-2</v>
      </c>
      <c r="I874" s="8">
        <f t="shared" si="240"/>
        <v>7.8565620368099998E-2</v>
      </c>
      <c r="J874" s="8">
        <f t="shared" si="241"/>
        <v>1.41472538018E-2</v>
      </c>
      <c r="K874" s="8">
        <f t="shared" si="242"/>
        <v>5.6078528389400001E-2</v>
      </c>
      <c r="L874" s="8">
        <f t="shared" si="243"/>
        <v>8.1572717905600001E-2</v>
      </c>
      <c r="M874" s="8">
        <f t="shared" si="244"/>
        <v>1.7391925050699999E-2</v>
      </c>
      <c r="N874" s="8">
        <f t="shared" si="245"/>
        <v>7.2056199957799993E-2</v>
      </c>
      <c r="O874" s="8">
        <f t="shared" si="246"/>
        <v>0.59843897004299995</v>
      </c>
      <c r="P874" s="8">
        <f t="shared" si="247"/>
        <v>1.8674554680599999E-5</v>
      </c>
      <c r="Q874" s="8">
        <f t="shared" si="248"/>
        <v>0.427904448401</v>
      </c>
      <c r="R874" s="8">
        <f t="shared" si="249"/>
        <v>1.2050131260900001</v>
      </c>
      <c r="S874" s="8">
        <f t="shared" si="250"/>
        <v>1.0793918762200001</v>
      </c>
      <c r="T874" s="8">
        <f t="shared" si="251"/>
        <v>1.1487914025599999</v>
      </c>
      <c r="W874" s="7" t="s">
        <v>2177</v>
      </c>
      <c r="X874" s="7" t="s">
        <v>905</v>
      </c>
      <c r="Y874" s="8">
        <v>0.10968608411</v>
      </c>
      <c r="Z874" s="8">
        <v>2.0458532852599999E-2</v>
      </c>
      <c r="AA874" s="8">
        <v>7.4868509132399993E-2</v>
      </c>
      <c r="AB874" s="8">
        <v>4.24862351813E-2</v>
      </c>
      <c r="AC874" s="8">
        <v>7.8569682370100008E-3</v>
      </c>
      <c r="AD874" s="8">
        <v>2.9048672805800001E-2</v>
      </c>
      <c r="AE874" s="8">
        <v>7.8565620368099998E-2</v>
      </c>
      <c r="AF874" s="8">
        <v>1.41472538018E-2</v>
      </c>
      <c r="AG874" s="8">
        <v>5.6078528389400001E-2</v>
      </c>
      <c r="AH874" s="8">
        <v>8.1572717905600001E-2</v>
      </c>
      <c r="AI874" s="8">
        <v>1.7391925050699999E-2</v>
      </c>
      <c r="AJ874" s="8">
        <v>7.2056199957799993E-2</v>
      </c>
      <c r="AK874" s="8">
        <v>0.59843897004299995</v>
      </c>
      <c r="AL874" s="8">
        <v>1.8674554680599999E-5</v>
      </c>
      <c r="AM874" s="8">
        <v>0.427904448401</v>
      </c>
      <c r="AN874" s="8">
        <v>1.2050131260900001</v>
      </c>
      <c r="AO874" s="8">
        <v>1.0793918762200001</v>
      </c>
      <c r="AP874" s="8">
        <v>1.1487914025599999</v>
      </c>
      <c r="AS874" s="7">
        <v>713940</v>
      </c>
      <c r="AT874" s="7" t="s">
        <v>905</v>
      </c>
      <c r="AU874" s="8">
        <v>0.16552594058233872</v>
      </c>
      <c r="AV874" s="8">
        <v>4.8731246448583856E-2</v>
      </c>
      <c r="AW874" s="8">
        <v>0.23456156731335817</v>
      </c>
      <c r="AX874" s="8">
        <v>6.0286690748891904E-2</v>
      </c>
      <c r="AY874" s="8">
        <v>1.7540256884443391E-2</v>
      </c>
      <c r="AZ874" s="8">
        <v>7.3709842224148364E-2</v>
      </c>
      <c r="BA874" s="8">
        <v>0.12245570694499518</v>
      </c>
      <c r="BB874" s="8">
        <v>3.7723759324116125E-2</v>
      </c>
      <c r="BC874" s="8">
        <v>0.19646672669767096</v>
      </c>
      <c r="BD874" s="8">
        <v>0.13128009227615803</v>
      </c>
      <c r="BE874" s="8">
        <v>4.4148934475256467E-2</v>
      </c>
      <c r="BF874" s="8">
        <v>0.21379738473968388</v>
      </c>
      <c r="BG874" s="8">
        <v>0.59843897004299929</v>
      </c>
      <c r="BH874" s="8">
        <v>2.0032394030491938E-5</v>
      </c>
      <c r="BI874" s="8">
        <v>0.42790444840100045</v>
      </c>
      <c r="BJ874" s="8">
        <v>1.4488187543438711</v>
      </c>
      <c r="BK874" s="8">
        <v>1.1515367898570965</v>
      </c>
      <c r="BL874" s="8">
        <v>1.3566461929664515</v>
      </c>
    </row>
    <row r="875" spans="1:64" x14ac:dyDescent="0.3">
      <c r="A875" s="7">
        <v>713950</v>
      </c>
      <c r="B875" s="7" t="s">
        <v>906</v>
      </c>
      <c r="C875" s="8">
        <f t="shared" si="234"/>
        <v>0.110169696693</v>
      </c>
      <c r="D875" s="8">
        <f t="shared" si="235"/>
        <v>2.0700665318400001E-2</v>
      </c>
      <c r="E875" s="8">
        <f t="shared" si="236"/>
        <v>7.0430178837700003E-2</v>
      </c>
      <c r="F875" s="8">
        <f t="shared" si="237"/>
        <v>4.72322806282E-2</v>
      </c>
      <c r="G875" s="8">
        <f t="shared" si="238"/>
        <v>8.8623307823500006E-3</v>
      </c>
      <c r="H875" s="8">
        <f t="shared" si="239"/>
        <v>2.9965507662299998E-2</v>
      </c>
      <c r="I875" s="8">
        <f t="shared" si="240"/>
        <v>7.9140559072900005E-2</v>
      </c>
      <c r="J875" s="8">
        <f t="shared" si="241"/>
        <v>1.43834901838E-2</v>
      </c>
      <c r="K875" s="8">
        <f t="shared" si="242"/>
        <v>5.29895799611E-2</v>
      </c>
      <c r="L875" s="8">
        <f t="shared" si="243"/>
        <v>8.4157889985399997E-2</v>
      </c>
      <c r="M875" s="8">
        <f t="shared" si="244"/>
        <v>1.80305309139E-2</v>
      </c>
      <c r="N875" s="8">
        <f t="shared" si="245"/>
        <v>6.9476751213799995E-2</v>
      </c>
      <c r="O875" s="8">
        <f t="shared" si="246"/>
        <v>0.58221956095000005</v>
      </c>
      <c r="P875" s="8">
        <f t="shared" si="247"/>
        <v>1.6641985174400001E-5</v>
      </c>
      <c r="Q875" s="8">
        <f t="shared" si="248"/>
        <v>0.42412052108600001</v>
      </c>
      <c r="R875" s="8">
        <f t="shared" si="249"/>
        <v>1.2013005408499999</v>
      </c>
      <c r="S875" s="8">
        <f t="shared" si="250"/>
        <v>1.0860601190700001</v>
      </c>
      <c r="T875" s="8">
        <f t="shared" si="251"/>
        <v>1.14651362922</v>
      </c>
      <c r="W875" s="7" t="s">
        <v>2178</v>
      </c>
      <c r="X875" s="7" t="s">
        <v>906</v>
      </c>
      <c r="Y875" s="8">
        <v>0.110169696693</v>
      </c>
      <c r="Z875" s="8">
        <v>2.0700665318400001E-2</v>
      </c>
      <c r="AA875" s="8">
        <v>7.0430178837700003E-2</v>
      </c>
      <c r="AB875" s="8">
        <v>4.72322806282E-2</v>
      </c>
      <c r="AC875" s="8">
        <v>8.8623307823500006E-3</v>
      </c>
      <c r="AD875" s="8">
        <v>2.9965507662299998E-2</v>
      </c>
      <c r="AE875" s="8">
        <v>7.9140559072900005E-2</v>
      </c>
      <c r="AF875" s="8">
        <v>1.43834901838E-2</v>
      </c>
      <c r="AG875" s="8">
        <v>5.29895799611E-2</v>
      </c>
      <c r="AH875" s="8">
        <v>8.4157889985399997E-2</v>
      </c>
      <c r="AI875" s="8">
        <v>1.80305309139E-2</v>
      </c>
      <c r="AJ875" s="8">
        <v>6.9476751213799995E-2</v>
      </c>
      <c r="AK875" s="8">
        <v>0.58221956095000005</v>
      </c>
      <c r="AL875" s="8">
        <v>1.6641985174400001E-5</v>
      </c>
      <c r="AM875" s="8">
        <v>0.42412052108600001</v>
      </c>
      <c r="AN875" s="8">
        <v>1.2013005408499999</v>
      </c>
      <c r="AO875" s="8">
        <v>1.0860601190700001</v>
      </c>
      <c r="AP875" s="8">
        <v>1.14651362922</v>
      </c>
      <c r="AS875" s="7">
        <v>713950</v>
      </c>
      <c r="AT875" s="7" t="s">
        <v>906</v>
      </c>
      <c r="AU875" s="8">
        <v>0.16435862631432252</v>
      </c>
      <c r="AV875" s="8">
        <v>4.85092669910984E-2</v>
      </c>
      <c r="AW875" s="8">
        <v>0.23019301969173547</v>
      </c>
      <c r="AX875" s="8">
        <v>5.3061901767248378E-2</v>
      </c>
      <c r="AY875" s="8">
        <v>1.5994054999846612E-2</v>
      </c>
      <c r="AZ875" s="8">
        <v>6.4941557147682252E-2</v>
      </c>
      <c r="BA875" s="8">
        <v>0.12246150595254678</v>
      </c>
      <c r="BB875" s="8">
        <v>3.7874242751585484E-2</v>
      </c>
      <c r="BC875" s="8">
        <v>0.19495946762624672</v>
      </c>
      <c r="BD875" s="8">
        <v>0.13428032801188064</v>
      </c>
      <c r="BE875" s="8">
        <v>4.5172444045593556E-2</v>
      </c>
      <c r="BF875" s="8">
        <v>0.21537874776723712</v>
      </c>
      <c r="BG875" s="8">
        <v>0.57282892287016185</v>
      </c>
      <c r="BH875" s="8">
        <v>2.3388163468215805E-5</v>
      </c>
      <c r="BI875" s="8">
        <v>0.41727986752009655</v>
      </c>
      <c r="BJ875" s="8">
        <v>1.443060912997258</v>
      </c>
      <c r="BK875" s="8">
        <v>1.1178684816567739</v>
      </c>
      <c r="BL875" s="8">
        <v>1.3391661840719356</v>
      </c>
    </row>
    <row r="876" spans="1:64" x14ac:dyDescent="0.3">
      <c r="A876" s="7">
        <v>713990</v>
      </c>
      <c r="B876" s="7" t="s">
        <v>907</v>
      </c>
      <c r="C876" s="8">
        <f t="shared" si="234"/>
        <v>0.110002608908</v>
      </c>
      <c r="D876" s="8">
        <f t="shared" si="235"/>
        <v>2.0503567790499999E-2</v>
      </c>
      <c r="E876" s="8">
        <f t="shared" si="236"/>
        <v>7.26954524021E-2</v>
      </c>
      <c r="F876" s="8">
        <f t="shared" si="237"/>
        <v>4.2891787026499997E-2</v>
      </c>
      <c r="G876" s="8">
        <f t="shared" si="238"/>
        <v>7.9429893754699998E-3</v>
      </c>
      <c r="H876" s="8">
        <f t="shared" si="239"/>
        <v>2.8143755765699999E-2</v>
      </c>
      <c r="I876" s="8">
        <f t="shared" si="240"/>
        <v>7.9268032954199999E-2</v>
      </c>
      <c r="J876" s="8">
        <f t="shared" si="241"/>
        <v>1.4270312438200001E-2</v>
      </c>
      <c r="K876" s="8">
        <f t="shared" si="242"/>
        <v>5.4690730352300002E-2</v>
      </c>
      <c r="L876" s="8">
        <f t="shared" si="243"/>
        <v>8.2182808440199998E-2</v>
      </c>
      <c r="M876" s="8">
        <f t="shared" si="244"/>
        <v>1.7500002416399998E-2</v>
      </c>
      <c r="N876" s="8">
        <f t="shared" si="245"/>
        <v>7.0159713682899999E-2</v>
      </c>
      <c r="O876" s="8">
        <f t="shared" si="246"/>
        <v>0.59588292839199997</v>
      </c>
      <c r="P876" s="8">
        <f t="shared" si="247"/>
        <v>1.84917669487E-5</v>
      </c>
      <c r="Q876" s="8">
        <f t="shared" si="248"/>
        <v>0.424886171398</v>
      </c>
      <c r="R876" s="8">
        <f t="shared" si="249"/>
        <v>1.2032016291000001</v>
      </c>
      <c r="S876" s="8">
        <f t="shared" si="250"/>
        <v>1.0789785321700001</v>
      </c>
      <c r="T876" s="8">
        <f t="shared" si="251"/>
        <v>1.14822907574</v>
      </c>
      <c r="W876" s="7" t="s">
        <v>2179</v>
      </c>
      <c r="X876" s="7" t="s">
        <v>907</v>
      </c>
      <c r="Y876" s="8">
        <v>0.110002608908</v>
      </c>
      <c r="Z876" s="8">
        <v>2.0503567790499999E-2</v>
      </c>
      <c r="AA876" s="8">
        <v>7.26954524021E-2</v>
      </c>
      <c r="AB876" s="8">
        <v>4.2891787026499997E-2</v>
      </c>
      <c r="AC876" s="8">
        <v>7.9429893754699998E-3</v>
      </c>
      <c r="AD876" s="8">
        <v>2.8143755765699999E-2</v>
      </c>
      <c r="AE876" s="8">
        <v>7.9268032954199999E-2</v>
      </c>
      <c r="AF876" s="8">
        <v>1.4270312438200001E-2</v>
      </c>
      <c r="AG876" s="8">
        <v>5.4690730352300002E-2</v>
      </c>
      <c r="AH876" s="8">
        <v>8.2182808440199998E-2</v>
      </c>
      <c r="AI876" s="8">
        <v>1.7500002416399998E-2</v>
      </c>
      <c r="AJ876" s="8">
        <v>7.0159713682899999E-2</v>
      </c>
      <c r="AK876" s="8">
        <v>0.59588292839199997</v>
      </c>
      <c r="AL876" s="8">
        <v>1.84917669487E-5</v>
      </c>
      <c r="AM876" s="8">
        <v>0.424886171398</v>
      </c>
      <c r="AN876" s="8">
        <v>1.2032016291000001</v>
      </c>
      <c r="AO876" s="8">
        <v>1.0789785321700001</v>
      </c>
      <c r="AP876" s="8">
        <v>1.14822907574</v>
      </c>
      <c r="AS876" s="7">
        <v>713990</v>
      </c>
      <c r="AT876" s="7" t="s">
        <v>907</v>
      </c>
      <c r="AU876" s="8">
        <v>0.16594096333320968</v>
      </c>
      <c r="AV876" s="8">
        <v>4.8792462505117741E-2</v>
      </c>
      <c r="AW876" s="8">
        <v>0.234750752251529</v>
      </c>
      <c r="AX876" s="8">
        <v>6.7404026324851596E-2</v>
      </c>
      <c r="AY876" s="8">
        <v>1.9813770657477907E-2</v>
      </c>
      <c r="AZ876" s="8">
        <v>8.2115175597354817E-2</v>
      </c>
      <c r="BA876" s="8">
        <v>0.12357089224574676</v>
      </c>
      <c r="BB876" s="8">
        <v>3.8036695661433875E-2</v>
      </c>
      <c r="BC876" s="8">
        <v>0.19810113350209041</v>
      </c>
      <c r="BD876" s="8">
        <v>0.13224853102690642</v>
      </c>
      <c r="BE876" s="8">
        <v>4.4396582988341926E-2</v>
      </c>
      <c r="BF876" s="8">
        <v>0.21462813941124517</v>
      </c>
      <c r="BG876" s="8">
        <v>0.59588292839200052</v>
      </c>
      <c r="BH876" s="8">
        <v>1.7631988709760478E-5</v>
      </c>
      <c r="BI876" s="8">
        <v>0.42488617139800033</v>
      </c>
      <c r="BJ876" s="8">
        <v>1.4494841780901613</v>
      </c>
      <c r="BK876" s="8">
        <v>1.1693329725803223</v>
      </c>
      <c r="BL876" s="8">
        <v>1.359708721409516</v>
      </c>
    </row>
    <row r="877" spans="1:64" x14ac:dyDescent="0.3">
      <c r="A877" s="7">
        <v>721110</v>
      </c>
      <c r="B877" s="7" t="s">
        <v>908</v>
      </c>
      <c r="C877" s="8">
        <f t="shared" si="234"/>
        <v>7.2574391620500001E-2</v>
      </c>
      <c r="D877" s="8">
        <f t="shared" si="235"/>
        <v>9.2925064310000003E-3</v>
      </c>
      <c r="E877" s="8">
        <f t="shared" si="236"/>
        <v>0.112163094714</v>
      </c>
      <c r="F877" s="8">
        <f t="shared" si="237"/>
        <v>0.1159091485</v>
      </c>
      <c r="G877" s="8">
        <f t="shared" si="238"/>
        <v>1.0475805138E-2</v>
      </c>
      <c r="H877" s="8">
        <f t="shared" si="239"/>
        <v>6.7416679247200004E-2</v>
      </c>
      <c r="I877" s="8">
        <f t="shared" si="240"/>
        <v>0.101433368541</v>
      </c>
      <c r="J877" s="8">
        <f t="shared" si="241"/>
        <v>1.08613675109E-2</v>
      </c>
      <c r="K877" s="8">
        <f t="shared" si="242"/>
        <v>8.0002143176000004E-2</v>
      </c>
      <c r="L877" s="8">
        <f t="shared" si="243"/>
        <v>6.17490645283E-2</v>
      </c>
      <c r="M877" s="8">
        <f t="shared" si="244"/>
        <v>7.5902154418199998E-3</v>
      </c>
      <c r="N877" s="8">
        <f t="shared" si="245"/>
        <v>0.12336576285500001</v>
      </c>
      <c r="O877" s="8">
        <f t="shared" si="246"/>
        <v>0.63229264794700002</v>
      </c>
      <c r="P877" s="8">
        <f t="shared" si="247"/>
        <v>6.4615318708599998E-6</v>
      </c>
      <c r="Q877" s="8">
        <f t="shared" si="248"/>
        <v>0.25695668474599997</v>
      </c>
      <c r="R877" s="8">
        <f t="shared" si="249"/>
        <v>1.19402999277</v>
      </c>
      <c r="S877" s="8">
        <f t="shared" si="250"/>
        <v>1.1938016328900001</v>
      </c>
      <c r="T877" s="8">
        <f t="shared" si="251"/>
        <v>1.1922968792299999</v>
      </c>
      <c r="W877" s="7" t="s">
        <v>2180</v>
      </c>
      <c r="X877" s="7" t="s">
        <v>908</v>
      </c>
      <c r="Y877" s="8">
        <v>7.2574391620500001E-2</v>
      </c>
      <c r="Z877" s="8">
        <v>9.2925064310000003E-3</v>
      </c>
      <c r="AA877" s="8">
        <v>0.112163094714</v>
      </c>
      <c r="AB877" s="8">
        <v>0.1159091485</v>
      </c>
      <c r="AC877" s="8">
        <v>1.0475805138E-2</v>
      </c>
      <c r="AD877" s="8">
        <v>6.7416679247200004E-2</v>
      </c>
      <c r="AE877" s="8">
        <v>0.101433368541</v>
      </c>
      <c r="AF877" s="8">
        <v>1.08613675109E-2</v>
      </c>
      <c r="AG877" s="8">
        <v>8.0002143176000004E-2</v>
      </c>
      <c r="AH877" s="8">
        <v>6.17490645283E-2</v>
      </c>
      <c r="AI877" s="8">
        <v>7.5902154418199998E-3</v>
      </c>
      <c r="AJ877" s="8">
        <v>0.12336576285500001</v>
      </c>
      <c r="AK877" s="8">
        <v>0.63229264794700002</v>
      </c>
      <c r="AL877" s="8">
        <v>6.4615318708599998E-6</v>
      </c>
      <c r="AM877" s="8">
        <v>0.25695668474599997</v>
      </c>
      <c r="AN877" s="8">
        <v>1.19402999277</v>
      </c>
      <c r="AO877" s="8">
        <v>1.1938016328900001</v>
      </c>
      <c r="AP877" s="8">
        <v>1.1922968792299999</v>
      </c>
      <c r="AS877" s="7">
        <v>721110</v>
      </c>
      <c r="AT877" s="7" t="s">
        <v>908</v>
      </c>
      <c r="AU877" s="8">
        <v>0.12971584517271778</v>
      </c>
      <c r="AV877" s="8">
        <v>2.8100145360994842E-2</v>
      </c>
      <c r="AW877" s="8">
        <v>0.27406572344737107</v>
      </c>
      <c r="AX877" s="8">
        <v>0.14246756484336937</v>
      </c>
      <c r="AY877" s="8">
        <v>2.6566838799750962E-2</v>
      </c>
      <c r="AZ877" s="8">
        <v>0.17657518617710161</v>
      </c>
      <c r="BA877" s="8">
        <v>0.1875875978781065</v>
      </c>
      <c r="BB877" s="8">
        <v>3.8052498625079027E-2</v>
      </c>
      <c r="BC877" s="8">
        <v>0.30958843203393716</v>
      </c>
      <c r="BD877" s="8">
        <v>0.11450768685453869</v>
      </c>
      <c r="BE877" s="8">
        <v>2.4786441330655488E-2</v>
      </c>
      <c r="BF877" s="8">
        <v>0.26100905946209679</v>
      </c>
      <c r="BG877" s="8">
        <v>0.6322926479469998</v>
      </c>
      <c r="BH877" s="8">
        <v>7.5480953519566148E-6</v>
      </c>
      <c r="BI877" s="8">
        <v>0.25695668474599964</v>
      </c>
      <c r="BJ877" s="8">
        <v>1.4318817139808064</v>
      </c>
      <c r="BK877" s="8">
        <v>1.3456095898208063</v>
      </c>
      <c r="BL877" s="8">
        <v>1.5352285285374196</v>
      </c>
    </row>
    <row r="878" spans="1:64" x14ac:dyDescent="0.3">
      <c r="A878" s="7">
        <v>721120</v>
      </c>
      <c r="B878" s="7" t="s">
        <v>909</v>
      </c>
      <c r="C878" s="8">
        <f t="shared" si="234"/>
        <v>2.4225862791498385E-2</v>
      </c>
      <c r="D878" s="8">
        <f t="shared" si="235"/>
        <v>6.1550905559266114E-3</v>
      </c>
      <c r="E878" s="8">
        <f t="shared" si="236"/>
        <v>4.6639629485500003E-2</v>
      </c>
      <c r="F878" s="8">
        <f t="shared" si="237"/>
        <v>3.7759098980641941E-2</v>
      </c>
      <c r="G878" s="8">
        <f t="shared" si="238"/>
        <v>7.9806498588774182E-3</v>
      </c>
      <c r="H878" s="8">
        <f t="shared" si="239"/>
        <v>4.2042798752966119E-2</v>
      </c>
      <c r="I878" s="8">
        <f t="shared" si="240"/>
        <v>3.5845820473532262E-2</v>
      </c>
      <c r="J878" s="8">
        <f t="shared" si="241"/>
        <v>8.5384021507677408E-3</v>
      </c>
      <c r="K878" s="8">
        <f t="shared" si="242"/>
        <v>5.2523433477120962E-2</v>
      </c>
      <c r="L878" s="8">
        <f t="shared" si="243"/>
        <v>2.1773996462945165E-2</v>
      </c>
      <c r="M878" s="8">
        <f t="shared" si="244"/>
        <v>5.5445899789212903E-3</v>
      </c>
      <c r="N878" s="8">
        <f t="shared" si="245"/>
        <v>4.4557088492677421E-2</v>
      </c>
      <c r="O878" s="8">
        <f t="shared" si="246"/>
        <v>0.10116183345032258</v>
      </c>
      <c r="P878" s="8">
        <f t="shared" si="247"/>
        <v>8.5155117338258069E-7</v>
      </c>
      <c r="Q878" s="8">
        <f t="shared" si="248"/>
        <v>4.0931217207096783E-2</v>
      </c>
      <c r="R878" s="8">
        <f t="shared" si="249"/>
        <v>1</v>
      </c>
      <c r="S878" s="8">
        <f t="shared" si="250"/>
        <v>0.24907287017338711</v>
      </c>
      <c r="T878" s="8">
        <f t="shared" si="251"/>
        <v>0.25819797868209676</v>
      </c>
      <c r="W878" s="7" t="s">
        <v>2181</v>
      </c>
      <c r="X878" s="7" t="s">
        <v>909</v>
      </c>
      <c r="Y878" s="8">
        <v>0</v>
      </c>
      <c r="Z878" s="8">
        <v>0</v>
      </c>
      <c r="AA878" s="8">
        <v>0</v>
      </c>
      <c r="AB878" s="8">
        <v>0</v>
      </c>
      <c r="AC878" s="8">
        <v>0</v>
      </c>
      <c r="AD878" s="8">
        <v>0</v>
      </c>
      <c r="AE878" s="8">
        <v>0</v>
      </c>
      <c r="AF878" s="8">
        <v>0</v>
      </c>
      <c r="AG878" s="8">
        <v>0</v>
      </c>
      <c r="AH878" s="8">
        <v>0</v>
      </c>
      <c r="AI878" s="8">
        <v>0</v>
      </c>
      <c r="AJ878" s="8">
        <v>0</v>
      </c>
      <c r="AK878" s="8">
        <v>0</v>
      </c>
      <c r="AL878" s="8">
        <v>0</v>
      </c>
      <c r="AM878" s="8">
        <v>0</v>
      </c>
      <c r="AN878" s="8">
        <v>1</v>
      </c>
      <c r="AO878" s="8">
        <v>0</v>
      </c>
      <c r="AP878" s="8">
        <v>0</v>
      </c>
      <c r="AS878" s="7">
        <v>721120</v>
      </c>
      <c r="AT878" s="7" t="s">
        <v>909</v>
      </c>
      <c r="AU878" s="8">
        <v>2.4225862791498385E-2</v>
      </c>
      <c r="AV878" s="8">
        <v>6.1550905559266114E-3</v>
      </c>
      <c r="AW878" s="8">
        <v>4.6639629485500003E-2</v>
      </c>
      <c r="AX878" s="8">
        <v>3.7759098980641941E-2</v>
      </c>
      <c r="AY878" s="8">
        <v>7.9806498588774182E-3</v>
      </c>
      <c r="AZ878" s="8">
        <v>4.2042798752966119E-2</v>
      </c>
      <c r="BA878" s="8">
        <v>3.5845820473532262E-2</v>
      </c>
      <c r="BB878" s="8">
        <v>8.5384021507677408E-3</v>
      </c>
      <c r="BC878" s="8">
        <v>5.2523433477120962E-2</v>
      </c>
      <c r="BD878" s="8">
        <v>2.1773996462945165E-2</v>
      </c>
      <c r="BE878" s="8">
        <v>5.5445899789212903E-3</v>
      </c>
      <c r="BF878" s="8">
        <v>4.4557088492677421E-2</v>
      </c>
      <c r="BG878" s="8">
        <v>0.10116183345032258</v>
      </c>
      <c r="BH878" s="8">
        <v>8.5155117338258069E-7</v>
      </c>
      <c r="BI878" s="8">
        <v>4.0931217207096783E-2</v>
      </c>
      <c r="BJ878" s="8">
        <v>1.0770205828327419</v>
      </c>
      <c r="BK878" s="8">
        <v>0.24907287017338711</v>
      </c>
      <c r="BL878" s="8">
        <v>0.25819797868209676</v>
      </c>
    </row>
    <row r="879" spans="1:64" x14ac:dyDescent="0.3">
      <c r="A879" s="7">
        <v>721191</v>
      </c>
      <c r="B879" s="7" t="s">
        <v>910</v>
      </c>
      <c r="C879" s="8">
        <f t="shared" si="234"/>
        <v>7.3208099224200004E-2</v>
      </c>
      <c r="D879" s="8">
        <f t="shared" si="235"/>
        <v>9.4126342691899997E-3</v>
      </c>
      <c r="E879" s="8">
        <f t="shared" si="236"/>
        <v>0.113724759488</v>
      </c>
      <c r="F879" s="8">
        <f t="shared" si="237"/>
        <v>1.52772468586E-2</v>
      </c>
      <c r="G879" s="8">
        <f t="shared" si="238"/>
        <v>1.38673388981E-3</v>
      </c>
      <c r="H879" s="8">
        <f t="shared" si="239"/>
        <v>9.1159800383400005E-3</v>
      </c>
      <c r="I879" s="8">
        <f t="shared" si="240"/>
        <v>0.101512563252</v>
      </c>
      <c r="J879" s="8">
        <f t="shared" si="241"/>
        <v>1.09161687831E-2</v>
      </c>
      <c r="K879" s="8">
        <f t="shared" si="242"/>
        <v>8.1074307500600004E-2</v>
      </c>
      <c r="L879" s="8">
        <f t="shared" si="243"/>
        <v>7.0288367618800002E-2</v>
      </c>
      <c r="M879" s="8">
        <f t="shared" si="244"/>
        <v>8.6396018624899998E-3</v>
      </c>
      <c r="N879" s="8">
        <f t="shared" si="245"/>
        <v>0.140725043799</v>
      </c>
      <c r="O879" s="8">
        <f t="shared" si="246"/>
        <v>0.56166816334000003</v>
      </c>
      <c r="P879" s="8">
        <f t="shared" si="247"/>
        <v>4.9151163471700001E-5</v>
      </c>
      <c r="Q879" s="8">
        <f t="shared" si="248"/>
        <v>0.25830045918700001</v>
      </c>
      <c r="R879" s="8">
        <f t="shared" si="249"/>
        <v>1.1963454929799999</v>
      </c>
      <c r="S879" s="8">
        <f t="shared" si="250"/>
        <v>1.02577996079</v>
      </c>
      <c r="T879" s="8">
        <f t="shared" si="251"/>
        <v>1.1935030395399999</v>
      </c>
      <c r="W879" s="7" t="s">
        <v>2182</v>
      </c>
      <c r="X879" s="7" t="s">
        <v>910</v>
      </c>
      <c r="Y879" s="8">
        <v>7.3208099224200004E-2</v>
      </c>
      <c r="Z879" s="8">
        <v>9.4126342691899997E-3</v>
      </c>
      <c r="AA879" s="8">
        <v>0.113724759488</v>
      </c>
      <c r="AB879" s="8">
        <v>1.52772468586E-2</v>
      </c>
      <c r="AC879" s="8">
        <v>1.38673388981E-3</v>
      </c>
      <c r="AD879" s="8">
        <v>9.1159800383400005E-3</v>
      </c>
      <c r="AE879" s="8">
        <v>0.101512563252</v>
      </c>
      <c r="AF879" s="8">
        <v>1.09161687831E-2</v>
      </c>
      <c r="AG879" s="8">
        <v>8.1074307500600004E-2</v>
      </c>
      <c r="AH879" s="8">
        <v>7.0288367618800002E-2</v>
      </c>
      <c r="AI879" s="8">
        <v>8.6396018624899998E-3</v>
      </c>
      <c r="AJ879" s="8">
        <v>0.140725043799</v>
      </c>
      <c r="AK879" s="8">
        <v>0.56166816334000003</v>
      </c>
      <c r="AL879" s="8">
        <v>4.9151163471700001E-5</v>
      </c>
      <c r="AM879" s="8">
        <v>0.25830045918700001</v>
      </c>
      <c r="AN879" s="8">
        <v>1.1963454929799999</v>
      </c>
      <c r="AO879" s="8">
        <v>1.02577996079</v>
      </c>
      <c r="AP879" s="8">
        <v>1.1935030395399999</v>
      </c>
      <c r="AS879" s="7">
        <v>721191</v>
      </c>
      <c r="AT879" s="7" t="s">
        <v>910</v>
      </c>
      <c r="AU879" s="8">
        <v>0.13100671548737908</v>
      </c>
      <c r="AV879" s="8">
        <v>2.8279050151329827E-2</v>
      </c>
      <c r="AW879" s="8">
        <v>0.27492313379574196</v>
      </c>
      <c r="AX879" s="8">
        <v>0.11818422615335482</v>
      </c>
      <c r="AY879" s="8">
        <v>2.3041566179746294E-2</v>
      </c>
      <c r="AZ879" s="8">
        <v>0.15014873560393457</v>
      </c>
      <c r="BA879" s="8">
        <v>0.18828673729536607</v>
      </c>
      <c r="BB879" s="8">
        <v>3.8048780777316132E-2</v>
      </c>
      <c r="BC879" s="8">
        <v>0.3085415590419418</v>
      </c>
      <c r="BD879" s="8">
        <v>0.13037273748127423</v>
      </c>
      <c r="BE879" s="8">
        <v>2.8069458683827736E-2</v>
      </c>
      <c r="BF879" s="8">
        <v>0.29530951544032263</v>
      </c>
      <c r="BG879" s="8">
        <v>0.56166816333999958</v>
      </c>
      <c r="BH879" s="8">
        <v>1.1808530686044032E-5</v>
      </c>
      <c r="BI879" s="8">
        <v>0.25830045918699984</v>
      </c>
      <c r="BJ879" s="8">
        <v>1.4342088994350002</v>
      </c>
      <c r="BK879" s="8">
        <v>1.2913745279370972</v>
      </c>
      <c r="BL879" s="8">
        <v>1.5348770771145159</v>
      </c>
    </row>
    <row r="880" spans="1:64" x14ac:dyDescent="0.3">
      <c r="A880" s="7">
        <v>721199</v>
      </c>
      <c r="B880" s="7" t="s">
        <v>911</v>
      </c>
      <c r="C880" s="8">
        <f t="shared" si="234"/>
        <v>0.12987425925179674</v>
      </c>
      <c r="D880" s="8">
        <f t="shared" si="235"/>
        <v>2.8178571083793229E-2</v>
      </c>
      <c r="E880" s="8">
        <f t="shared" si="236"/>
        <v>0.2729597927520645</v>
      </c>
      <c r="F880" s="8">
        <f t="shared" si="237"/>
        <v>0.21369137167291943</v>
      </c>
      <c r="G880" s="8">
        <f t="shared" si="238"/>
        <v>3.9422822899377749E-2</v>
      </c>
      <c r="H880" s="8">
        <f t="shared" si="239"/>
        <v>0.26169594404186947</v>
      </c>
      <c r="I880" s="8">
        <f t="shared" si="240"/>
        <v>0.18804582915165971</v>
      </c>
      <c r="J880" s="8">
        <f t="shared" si="241"/>
        <v>3.8214323318658081E-2</v>
      </c>
      <c r="K880" s="8">
        <f t="shared" si="242"/>
        <v>0.31037217965970798</v>
      </c>
      <c r="L880" s="8">
        <f t="shared" si="243"/>
        <v>0.12292809126275966</v>
      </c>
      <c r="M880" s="8">
        <f t="shared" si="244"/>
        <v>2.6618596708863712E-2</v>
      </c>
      <c r="N880" s="8">
        <f t="shared" si="245"/>
        <v>0.27777451254941932</v>
      </c>
      <c r="O880" s="8">
        <f t="shared" si="246"/>
        <v>0.58113171932585539</v>
      </c>
      <c r="P880" s="8">
        <f t="shared" si="247"/>
        <v>5.5959502475932254E-6</v>
      </c>
      <c r="Q880" s="8">
        <f t="shared" si="248"/>
        <v>0.25255679571048401</v>
      </c>
      <c r="R880" s="8">
        <f t="shared" si="249"/>
        <v>1</v>
      </c>
      <c r="S880" s="8">
        <f t="shared" si="250"/>
        <v>1.4986811063559675</v>
      </c>
      <c r="T880" s="8">
        <f t="shared" si="251"/>
        <v>1.5205032998724191</v>
      </c>
      <c r="W880" s="7" t="s">
        <v>2183</v>
      </c>
      <c r="X880" s="7" t="s">
        <v>911</v>
      </c>
      <c r="Y880" s="8">
        <v>0</v>
      </c>
      <c r="Z880" s="8">
        <v>0</v>
      </c>
      <c r="AA880" s="8">
        <v>0</v>
      </c>
      <c r="AB880" s="8">
        <v>0</v>
      </c>
      <c r="AC880" s="8">
        <v>0</v>
      </c>
      <c r="AD880" s="8">
        <v>0</v>
      </c>
      <c r="AE880" s="8">
        <v>0</v>
      </c>
      <c r="AF880" s="8">
        <v>0</v>
      </c>
      <c r="AG880" s="8">
        <v>0</v>
      </c>
      <c r="AH880" s="8">
        <v>0</v>
      </c>
      <c r="AI880" s="8">
        <v>0</v>
      </c>
      <c r="AJ880" s="8">
        <v>0</v>
      </c>
      <c r="AK880" s="8">
        <v>0</v>
      </c>
      <c r="AL880" s="8">
        <v>0</v>
      </c>
      <c r="AM880" s="8">
        <v>0</v>
      </c>
      <c r="AN880" s="8">
        <v>1</v>
      </c>
      <c r="AO880" s="8">
        <v>0</v>
      </c>
      <c r="AP880" s="8">
        <v>0</v>
      </c>
      <c r="AS880" s="7">
        <v>721199</v>
      </c>
      <c r="AT880" s="7" t="s">
        <v>911</v>
      </c>
      <c r="AU880" s="8">
        <v>0.12987425925179674</v>
      </c>
      <c r="AV880" s="8">
        <v>2.8178571083793229E-2</v>
      </c>
      <c r="AW880" s="8">
        <v>0.2729597927520645</v>
      </c>
      <c r="AX880" s="8">
        <v>0.21369137167291943</v>
      </c>
      <c r="AY880" s="8">
        <v>3.9422822899377749E-2</v>
      </c>
      <c r="AZ880" s="8">
        <v>0.26169594404186947</v>
      </c>
      <c r="BA880" s="8">
        <v>0.18804582915165971</v>
      </c>
      <c r="BB880" s="8">
        <v>3.8214323318658081E-2</v>
      </c>
      <c r="BC880" s="8">
        <v>0.31037217965970798</v>
      </c>
      <c r="BD880" s="8">
        <v>0.12292809126275966</v>
      </c>
      <c r="BE880" s="8">
        <v>2.6618596708863712E-2</v>
      </c>
      <c r="BF880" s="8">
        <v>0.27777451254941932</v>
      </c>
      <c r="BG880" s="8">
        <v>0.58113171932585539</v>
      </c>
      <c r="BH880" s="8">
        <v>5.5959502475932254E-6</v>
      </c>
      <c r="BI880" s="8">
        <v>0.25255679571048401</v>
      </c>
      <c r="BJ880" s="8">
        <v>1.4310126230879037</v>
      </c>
      <c r="BK880" s="8">
        <v>1.4986811063559675</v>
      </c>
      <c r="BL880" s="8">
        <v>1.5205032998724191</v>
      </c>
    </row>
    <row r="881" spans="1:64" x14ac:dyDescent="0.3">
      <c r="A881" s="7">
        <v>721211</v>
      </c>
      <c r="B881" s="7" t="s">
        <v>912</v>
      </c>
      <c r="C881" s="8">
        <f t="shared" si="234"/>
        <v>7.3130272464500004E-2</v>
      </c>
      <c r="D881" s="8">
        <f t="shared" si="235"/>
        <v>9.3701454508999995E-3</v>
      </c>
      <c r="E881" s="8">
        <f t="shared" si="236"/>
        <v>0.11060226251999999</v>
      </c>
      <c r="F881" s="8">
        <f t="shared" si="237"/>
        <v>0.16797360683900001</v>
      </c>
      <c r="G881" s="8">
        <f t="shared" si="238"/>
        <v>1.52460207358E-2</v>
      </c>
      <c r="H881" s="8">
        <f t="shared" si="239"/>
        <v>9.42412387006E-2</v>
      </c>
      <c r="I881" s="8">
        <f t="shared" si="240"/>
        <v>0.10328165868899999</v>
      </c>
      <c r="J881" s="8">
        <f t="shared" si="241"/>
        <v>1.10788667027E-2</v>
      </c>
      <c r="K881" s="8">
        <f t="shared" si="242"/>
        <v>7.9219963203499999E-2</v>
      </c>
      <c r="L881" s="8">
        <f t="shared" si="243"/>
        <v>6.8200823981799996E-2</v>
      </c>
      <c r="M881" s="8">
        <f t="shared" si="244"/>
        <v>8.3602511463500007E-3</v>
      </c>
      <c r="N881" s="8">
        <f t="shared" si="245"/>
        <v>0.133205959895</v>
      </c>
      <c r="O881" s="8">
        <f t="shared" si="246"/>
        <v>0.57820264349100003</v>
      </c>
      <c r="P881" s="8">
        <f t="shared" si="247"/>
        <v>4.45793771503E-6</v>
      </c>
      <c r="Q881" s="8">
        <f t="shared" si="248"/>
        <v>0.25351052671000002</v>
      </c>
      <c r="R881" s="8">
        <f t="shared" si="249"/>
        <v>1.19310268044</v>
      </c>
      <c r="S881" s="8">
        <f t="shared" si="250"/>
        <v>1.27746086628</v>
      </c>
      <c r="T881" s="8">
        <f t="shared" si="251"/>
        <v>1.1935804885900001</v>
      </c>
      <c r="W881" s="7" t="s">
        <v>2184</v>
      </c>
      <c r="X881" s="7" t="s">
        <v>912</v>
      </c>
      <c r="Y881" s="8">
        <v>7.3130272464500004E-2</v>
      </c>
      <c r="Z881" s="8">
        <v>9.3701454508999995E-3</v>
      </c>
      <c r="AA881" s="8">
        <v>0.11060226251999999</v>
      </c>
      <c r="AB881" s="8">
        <v>0.16797360683900001</v>
      </c>
      <c r="AC881" s="8">
        <v>1.52460207358E-2</v>
      </c>
      <c r="AD881" s="8">
        <v>9.42412387006E-2</v>
      </c>
      <c r="AE881" s="8">
        <v>0.10328165868899999</v>
      </c>
      <c r="AF881" s="8">
        <v>1.10788667027E-2</v>
      </c>
      <c r="AG881" s="8">
        <v>7.9219963203499999E-2</v>
      </c>
      <c r="AH881" s="8">
        <v>6.8200823981799996E-2</v>
      </c>
      <c r="AI881" s="8">
        <v>8.3602511463500007E-3</v>
      </c>
      <c r="AJ881" s="8">
        <v>0.133205959895</v>
      </c>
      <c r="AK881" s="8">
        <v>0.57820264349100003</v>
      </c>
      <c r="AL881" s="8">
        <v>4.45793771503E-6</v>
      </c>
      <c r="AM881" s="8">
        <v>0.25351052671000002</v>
      </c>
      <c r="AN881" s="8">
        <v>1.19310268044</v>
      </c>
      <c r="AO881" s="8">
        <v>1.27746086628</v>
      </c>
      <c r="AP881" s="8">
        <v>1.1935804885900001</v>
      </c>
      <c r="AS881" s="7">
        <v>721211</v>
      </c>
      <c r="AT881" s="7" t="s">
        <v>912</v>
      </c>
      <c r="AU881" s="8">
        <v>0.12286532559015001</v>
      </c>
      <c r="AV881" s="8">
        <v>2.7052228940398222E-2</v>
      </c>
      <c r="AW881" s="8">
        <v>0.25378813272104839</v>
      </c>
      <c r="AX881" s="8">
        <v>0.15360534358781289</v>
      </c>
      <c r="AY881" s="8">
        <v>2.8954486320079673E-2</v>
      </c>
      <c r="AZ881" s="8">
        <v>0.19024759352496129</v>
      </c>
      <c r="BA881" s="8">
        <v>0.17984356671715318</v>
      </c>
      <c r="BB881" s="8">
        <v>3.7149860584858065E-2</v>
      </c>
      <c r="BC881" s="8">
        <v>0.29008529243124676</v>
      </c>
      <c r="BD881" s="8">
        <v>0.11878856314228066</v>
      </c>
      <c r="BE881" s="8">
        <v>2.612251351927871E-2</v>
      </c>
      <c r="BF881" s="8">
        <v>0.26438147443554832</v>
      </c>
      <c r="BG881" s="8">
        <v>0.53157339804817738</v>
      </c>
      <c r="BH881" s="8">
        <v>6.9849756843929034E-6</v>
      </c>
      <c r="BI881" s="8">
        <v>0.23306612939467769</v>
      </c>
      <c r="BJ881" s="8">
        <v>1.4037056872514513</v>
      </c>
      <c r="BK881" s="8">
        <v>1.2921622621427418</v>
      </c>
      <c r="BL881" s="8">
        <v>1.4264335584430647</v>
      </c>
    </row>
    <row r="882" spans="1:64" x14ac:dyDescent="0.3">
      <c r="A882" s="7">
        <v>721214</v>
      </c>
      <c r="B882" s="7" t="s">
        <v>913</v>
      </c>
      <c r="C882" s="8">
        <f t="shared" si="234"/>
        <v>7.3020927909699995E-2</v>
      </c>
      <c r="D882" s="8">
        <f t="shared" si="235"/>
        <v>9.3756115502500008E-3</v>
      </c>
      <c r="E882" s="8">
        <f t="shared" si="236"/>
        <v>0.113308086069</v>
      </c>
      <c r="F882" s="8">
        <f t="shared" si="237"/>
        <v>9.8491352173099997E-2</v>
      </c>
      <c r="G882" s="8">
        <f t="shared" si="238"/>
        <v>8.9374399924000009E-3</v>
      </c>
      <c r="H882" s="8">
        <f t="shared" si="239"/>
        <v>5.8391763543700001E-2</v>
      </c>
      <c r="I882" s="8">
        <f t="shared" si="240"/>
        <v>0.10341105187999999</v>
      </c>
      <c r="J882" s="8">
        <f t="shared" si="241"/>
        <v>1.1109062362000001E-2</v>
      </c>
      <c r="K882" s="8">
        <f t="shared" si="242"/>
        <v>8.2902771058700003E-2</v>
      </c>
      <c r="L882" s="8">
        <f t="shared" si="243"/>
        <v>6.7922245960900005E-2</v>
      </c>
      <c r="M882" s="8">
        <f t="shared" si="244"/>
        <v>8.3412429585699999E-3</v>
      </c>
      <c r="N882" s="8">
        <f t="shared" si="245"/>
        <v>0.135614066491</v>
      </c>
      <c r="O882" s="8">
        <f t="shared" si="246"/>
        <v>0.57964310625899995</v>
      </c>
      <c r="P882" s="8">
        <f t="shared" si="247"/>
        <v>7.6015788843700003E-6</v>
      </c>
      <c r="Q882" s="8">
        <f t="shared" si="248"/>
        <v>0.25288507978800001</v>
      </c>
      <c r="R882" s="8">
        <f t="shared" si="249"/>
        <v>1.1957046255299999</v>
      </c>
      <c r="S882" s="8">
        <f t="shared" si="250"/>
        <v>1.1658205557100001</v>
      </c>
      <c r="T882" s="8">
        <f t="shared" si="251"/>
        <v>1.1974228853</v>
      </c>
      <c r="W882" s="7" t="s">
        <v>2185</v>
      </c>
      <c r="X882" s="7" t="s">
        <v>913</v>
      </c>
      <c r="Y882" s="8">
        <v>7.3020927909699995E-2</v>
      </c>
      <c r="Z882" s="8">
        <v>9.3756115502500008E-3</v>
      </c>
      <c r="AA882" s="8">
        <v>0.113308086069</v>
      </c>
      <c r="AB882" s="8">
        <v>9.8491352173099997E-2</v>
      </c>
      <c r="AC882" s="8">
        <v>8.9374399924000009E-3</v>
      </c>
      <c r="AD882" s="8">
        <v>5.8391763543700001E-2</v>
      </c>
      <c r="AE882" s="8">
        <v>0.10341105187999999</v>
      </c>
      <c r="AF882" s="8">
        <v>1.1109062362000001E-2</v>
      </c>
      <c r="AG882" s="8">
        <v>8.2902771058700003E-2</v>
      </c>
      <c r="AH882" s="8">
        <v>6.7922245960900005E-2</v>
      </c>
      <c r="AI882" s="8">
        <v>8.3412429585699999E-3</v>
      </c>
      <c r="AJ882" s="8">
        <v>0.135614066491</v>
      </c>
      <c r="AK882" s="8">
        <v>0.57964310625899995</v>
      </c>
      <c r="AL882" s="8">
        <v>7.6015788843700003E-6</v>
      </c>
      <c r="AM882" s="8">
        <v>0.25288507978800001</v>
      </c>
      <c r="AN882" s="8">
        <v>1.1957046255299999</v>
      </c>
      <c r="AO882" s="8">
        <v>1.1658205557100001</v>
      </c>
      <c r="AP882" s="8">
        <v>1.1974228853</v>
      </c>
      <c r="AS882" s="7">
        <v>721214</v>
      </c>
      <c r="AT882" s="7" t="s">
        <v>913</v>
      </c>
      <c r="AU882" s="8">
        <v>0.12290287956099678</v>
      </c>
      <c r="AV882" s="8">
        <v>2.7081859829445314E-2</v>
      </c>
      <c r="AW882" s="8">
        <v>0.25543862628940323</v>
      </c>
      <c r="AX882" s="8">
        <v>0.1354128062998339</v>
      </c>
      <c r="AY882" s="8">
        <v>2.5376622208257094E-2</v>
      </c>
      <c r="AZ882" s="8">
        <v>0.16321095671588062</v>
      </c>
      <c r="BA882" s="8">
        <v>0.18049164439725973</v>
      </c>
      <c r="BB882" s="8">
        <v>3.7307153835854825E-2</v>
      </c>
      <c r="BC882" s="8">
        <v>0.29288053576702588</v>
      </c>
      <c r="BD882" s="8">
        <v>0.11859026122174995</v>
      </c>
      <c r="BE882" s="8">
        <v>2.6065717951353869E-2</v>
      </c>
      <c r="BF882" s="8">
        <v>0.26513736883645167</v>
      </c>
      <c r="BG882" s="8">
        <v>0.53289769446391899</v>
      </c>
      <c r="BH882" s="8">
        <v>7.7554077076149997E-6</v>
      </c>
      <c r="BI882" s="8">
        <v>0.23249112174058048</v>
      </c>
      <c r="BJ882" s="8">
        <v>1.4054233656795161</v>
      </c>
      <c r="BK882" s="8">
        <v>1.2433552239330645</v>
      </c>
      <c r="BL882" s="8">
        <v>1.4300341727100003</v>
      </c>
    </row>
    <row r="883" spans="1:64" x14ac:dyDescent="0.3">
      <c r="A883" s="7">
        <v>721310</v>
      </c>
      <c r="B883" s="7" t="s">
        <v>914</v>
      </c>
      <c r="C883" s="8">
        <f t="shared" si="234"/>
        <v>7.2829657061100006E-2</v>
      </c>
      <c r="D883" s="8">
        <f t="shared" si="235"/>
        <v>9.3425428444199998E-3</v>
      </c>
      <c r="E883" s="8">
        <f t="shared" si="236"/>
        <v>0.114495870019</v>
      </c>
      <c r="F883" s="8">
        <f t="shared" si="237"/>
        <v>9.3915316577500005E-2</v>
      </c>
      <c r="G883" s="8">
        <f t="shared" si="238"/>
        <v>8.5272473998000003E-3</v>
      </c>
      <c r="H883" s="8">
        <f t="shared" si="239"/>
        <v>5.7708715459500001E-2</v>
      </c>
      <c r="I883" s="8">
        <f t="shared" si="240"/>
        <v>0.10183577368799999</v>
      </c>
      <c r="J883" s="8">
        <f t="shared" si="241"/>
        <v>1.09342825107E-2</v>
      </c>
      <c r="K883" s="8">
        <f t="shared" si="242"/>
        <v>8.3786870951500003E-2</v>
      </c>
      <c r="L883" s="8">
        <f t="shared" si="243"/>
        <v>6.7320376690599995E-2</v>
      </c>
      <c r="M883" s="8">
        <f t="shared" si="244"/>
        <v>8.2642913491799991E-3</v>
      </c>
      <c r="N883" s="8">
        <f t="shared" si="245"/>
        <v>0.135895706128</v>
      </c>
      <c r="O883" s="8">
        <f t="shared" si="246"/>
        <v>0.58311861144900001</v>
      </c>
      <c r="P883" s="8">
        <f t="shared" si="247"/>
        <v>7.9447320845099997E-6</v>
      </c>
      <c r="Q883" s="8">
        <f t="shared" si="248"/>
        <v>0.256063012832</v>
      </c>
      <c r="R883" s="8">
        <f t="shared" si="249"/>
        <v>1.1966680699200001</v>
      </c>
      <c r="S883" s="8">
        <f t="shared" si="250"/>
        <v>1.16015127944</v>
      </c>
      <c r="T883" s="8">
        <f t="shared" si="251"/>
        <v>1.1965569271500001</v>
      </c>
      <c r="W883" s="7" t="s">
        <v>2186</v>
      </c>
      <c r="X883" s="7" t="s">
        <v>914</v>
      </c>
      <c r="Y883" s="8">
        <v>7.2829657061100006E-2</v>
      </c>
      <c r="Z883" s="8">
        <v>9.3425428444199998E-3</v>
      </c>
      <c r="AA883" s="8">
        <v>0.114495870019</v>
      </c>
      <c r="AB883" s="8">
        <v>9.3915316577500005E-2</v>
      </c>
      <c r="AC883" s="8">
        <v>8.5272473998000003E-3</v>
      </c>
      <c r="AD883" s="8">
        <v>5.7708715459500001E-2</v>
      </c>
      <c r="AE883" s="8">
        <v>0.10183577368799999</v>
      </c>
      <c r="AF883" s="8">
        <v>1.09342825107E-2</v>
      </c>
      <c r="AG883" s="8">
        <v>8.3786870951500003E-2</v>
      </c>
      <c r="AH883" s="8">
        <v>6.7320376690599995E-2</v>
      </c>
      <c r="AI883" s="8">
        <v>8.2642913491799991E-3</v>
      </c>
      <c r="AJ883" s="8">
        <v>0.135895706128</v>
      </c>
      <c r="AK883" s="8">
        <v>0.58311861144900001</v>
      </c>
      <c r="AL883" s="8">
        <v>7.9447320845099997E-6</v>
      </c>
      <c r="AM883" s="8">
        <v>0.256063012832</v>
      </c>
      <c r="AN883" s="8">
        <v>1.1966680699200001</v>
      </c>
      <c r="AO883" s="8">
        <v>1.16015127944</v>
      </c>
      <c r="AP883" s="8">
        <v>1.1965569271500001</v>
      </c>
      <c r="AS883" s="7">
        <v>721310</v>
      </c>
      <c r="AT883" s="7" t="s">
        <v>914</v>
      </c>
      <c r="AU883" s="8">
        <v>0.12219479764272903</v>
      </c>
      <c r="AV883" s="8">
        <v>2.6940212327003724E-2</v>
      </c>
      <c r="AW883" s="8">
        <v>0.25847524494856455</v>
      </c>
      <c r="AX883" s="8">
        <v>9.1787122562045145E-2</v>
      </c>
      <c r="AY883" s="8">
        <v>1.7168314486871127E-2</v>
      </c>
      <c r="AZ883" s="8">
        <v>0.11515408179346616</v>
      </c>
      <c r="BA883" s="8">
        <v>0.17742611272877418</v>
      </c>
      <c r="BB883" s="8">
        <v>3.6689316055020967E-2</v>
      </c>
      <c r="BC883" s="8">
        <v>0.29481627341178224</v>
      </c>
      <c r="BD883" s="8">
        <v>0.11711952457859355</v>
      </c>
      <c r="BE883" s="8">
        <v>2.5782254130134515E-2</v>
      </c>
      <c r="BF883" s="8">
        <v>0.2661573203181935</v>
      </c>
      <c r="BG883" s="8">
        <v>0.5360929169773061</v>
      </c>
      <c r="BH883" s="8">
        <v>1.2482956622789189E-5</v>
      </c>
      <c r="BI883" s="8">
        <v>0.23541276986167717</v>
      </c>
      <c r="BJ883" s="8">
        <v>1.4076102549180647</v>
      </c>
      <c r="BK883" s="8">
        <v>1.1434643575522576</v>
      </c>
      <c r="BL883" s="8">
        <v>1.4282865409051613</v>
      </c>
    </row>
    <row r="884" spans="1:64" x14ac:dyDescent="0.3">
      <c r="A884" s="7">
        <v>722310</v>
      </c>
      <c r="B884" s="7" t="s">
        <v>915</v>
      </c>
      <c r="C884" s="8">
        <f t="shared" si="234"/>
        <v>7.7587603849799999E-2</v>
      </c>
      <c r="D884" s="8">
        <f t="shared" si="235"/>
        <v>1.12966657837E-2</v>
      </c>
      <c r="E884" s="8">
        <f t="shared" si="236"/>
        <v>7.3102569517999996E-2</v>
      </c>
      <c r="F884" s="8">
        <f t="shared" si="237"/>
        <v>4.8785737888400002E-2</v>
      </c>
      <c r="G884" s="8">
        <f t="shared" si="238"/>
        <v>5.6560005492000002E-3</v>
      </c>
      <c r="H884" s="8">
        <f t="shared" si="239"/>
        <v>3.1239196212400001E-2</v>
      </c>
      <c r="I884" s="8">
        <f t="shared" si="240"/>
        <v>6.1875645256599998E-2</v>
      </c>
      <c r="J884" s="8">
        <f t="shared" si="241"/>
        <v>7.2128583572799998E-3</v>
      </c>
      <c r="K884" s="8">
        <f t="shared" si="242"/>
        <v>4.0336105908599998E-2</v>
      </c>
      <c r="L884" s="8">
        <f t="shared" si="243"/>
        <v>7.2599591262600002E-2</v>
      </c>
      <c r="M884" s="8">
        <f t="shared" si="244"/>
        <v>1.03732884692E-2</v>
      </c>
      <c r="N884" s="8">
        <f t="shared" si="245"/>
        <v>8.5645125976300002E-2</v>
      </c>
      <c r="O884" s="8">
        <f t="shared" si="246"/>
        <v>0.55188652985200004</v>
      </c>
      <c r="P884" s="8">
        <f t="shared" si="247"/>
        <v>1.4226612349100001E-5</v>
      </c>
      <c r="Q884" s="8">
        <f t="shared" si="248"/>
        <v>0.45076637034299999</v>
      </c>
      <c r="R884" s="8">
        <f t="shared" si="249"/>
        <v>1.1619868391499999</v>
      </c>
      <c r="S884" s="8">
        <f t="shared" si="250"/>
        <v>1.08568093465</v>
      </c>
      <c r="T884" s="8">
        <f t="shared" si="251"/>
        <v>1.10942460952</v>
      </c>
      <c r="W884" s="7" t="s">
        <v>2187</v>
      </c>
      <c r="X884" s="7" t="s">
        <v>915</v>
      </c>
      <c r="Y884" s="8">
        <v>7.7587603849799999E-2</v>
      </c>
      <c r="Z884" s="8">
        <v>1.12966657837E-2</v>
      </c>
      <c r="AA884" s="8">
        <v>7.3102569517999996E-2</v>
      </c>
      <c r="AB884" s="8">
        <v>4.8785737888400002E-2</v>
      </c>
      <c r="AC884" s="8">
        <v>5.6560005492000002E-3</v>
      </c>
      <c r="AD884" s="8">
        <v>3.1239196212400001E-2</v>
      </c>
      <c r="AE884" s="8">
        <v>6.1875645256599998E-2</v>
      </c>
      <c r="AF884" s="8">
        <v>7.2128583572799998E-3</v>
      </c>
      <c r="AG884" s="8">
        <v>4.0336105908599998E-2</v>
      </c>
      <c r="AH884" s="8">
        <v>7.2599591262600002E-2</v>
      </c>
      <c r="AI884" s="8">
        <v>1.03732884692E-2</v>
      </c>
      <c r="AJ884" s="8">
        <v>8.5645125976300002E-2</v>
      </c>
      <c r="AK884" s="8">
        <v>0.55188652985200004</v>
      </c>
      <c r="AL884" s="8">
        <v>1.4226612349100001E-5</v>
      </c>
      <c r="AM884" s="8">
        <v>0.45076637034299999</v>
      </c>
      <c r="AN884" s="8">
        <v>1.1619868391499999</v>
      </c>
      <c r="AO884" s="8">
        <v>1.08568093465</v>
      </c>
      <c r="AP884" s="8">
        <v>1.10942460952</v>
      </c>
      <c r="AS884" s="7">
        <v>722310</v>
      </c>
      <c r="AT884" s="7" t="s">
        <v>915</v>
      </c>
      <c r="AU884" s="8">
        <v>0.14127211871956932</v>
      </c>
      <c r="AV884" s="8">
        <v>3.3590978539632256E-2</v>
      </c>
      <c r="AW884" s="8">
        <v>0.20449780836422418</v>
      </c>
      <c r="AX884" s="8">
        <v>6.7995683722116118E-2</v>
      </c>
      <c r="AY884" s="8">
        <v>1.6536501765938863E-2</v>
      </c>
      <c r="AZ884" s="8">
        <v>8.5946107172454822E-2</v>
      </c>
      <c r="BA884" s="8">
        <v>0.12317066285381131</v>
      </c>
      <c r="BB884" s="8">
        <v>2.5808516626704518E-2</v>
      </c>
      <c r="BC884" s="8">
        <v>0.14735806847139676</v>
      </c>
      <c r="BD884" s="8">
        <v>0.14127501813078711</v>
      </c>
      <c r="BE884" s="8">
        <v>3.3993962205119348E-2</v>
      </c>
      <c r="BF884" s="8">
        <v>0.2193989048439936</v>
      </c>
      <c r="BG884" s="8">
        <v>0.55188652985199915</v>
      </c>
      <c r="BH884" s="8">
        <v>1.5137429550232427E-5</v>
      </c>
      <c r="BI884" s="8">
        <v>0.45076637034300027</v>
      </c>
      <c r="BJ884" s="8">
        <v>1.3793609056237099</v>
      </c>
      <c r="BK884" s="8">
        <v>1.1704782926603228</v>
      </c>
      <c r="BL884" s="8">
        <v>1.2963372479517743</v>
      </c>
    </row>
    <row r="885" spans="1:64" x14ac:dyDescent="0.3">
      <c r="A885" s="7">
        <v>722320</v>
      </c>
      <c r="B885" s="7" t="s">
        <v>916</v>
      </c>
      <c r="C885" s="8">
        <f t="shared" si="234"/>
        <v>7.7589082227599998E-2</v>
      </c>
      <c r="D885" s="8">
        <f t="shared" si="235"/>
        <v>1.1297839567E-2</v>
      </c>
      <c r="E885" s="8">
        <f t="shared" si="236"/>
        <v>7.3638013957799994E-2</v>
      </c>
      <c r="F885" s="8">
        <f t="shared" si="237"/>
        <v>3.5204450266599997E-2</v>
      </c>
      <c r="G885" s="8">
        <f t="shared" si="238"/>
        <v>4.0859149733E-3</v>
      </c>
      <c r="H885" s="8">
        <f t="shared" si="239"/>
        <v>2.2962579896799999E-2</v>
      </c>
      <c r="I885" s="8">
        <f t="shared" si="240"/>
        <v>6.1587635476100001E-2</v>
      </c>
      <c r="J885" s="8">
        <f t="shared" si="241"/>
        <v>7.1835052625200003E-3</v>
      </c>
      <c r="K885" s="8">
        <f t="shared" si="242"/>
        <v>4.0709558049199998E-2</v>
      </c>
      <c r="L885" s="8">
        <f t="shared" si="243"/>
        <v>8.3028185389699999E-2</v>
      </c>
      <c r="M885" s="8">
        <f t="shared" si="244"/>
        <v>1.18566965727E-2</v>
      </c>
      <c r="N885" s="8">
        <f t="shared" si="245"/>
        <v>9.8436174075300004E-2</v>
      </c>
      <c r="O885" s="8">
        <f t="shared" si="246"/>
        <v>0.48285700337699999</v>
      </c>
      <c r="P885" s="8">
        <f t="shared" si="247"/>
        <v>1.9689697038300001E-5</v>
      </c>
      <c r="Q885" s="8">
        <f t="shared" si="248"/>
        <v>0.45255993975600001</v>
      </c>
      <c r="R885" s="8">
        <f t="shared" si="249"/>
        <v>1.16252493575</v>
      </c>
      <c r="S885" s="8">
        <f t="shared" si="250"/>
        <v>1.06225294514</v>
      </c>
      <c r="T885" s="8">
        <f t="shared" si="251"/>
        <v>1.1094806987900001</v>
      </c>
      <c r="W885" s="7" t="s">
        <v>2188</v>
      </c>
      <c r="X885" s="7" t="s">
        <v>916</v>
      </c>
      <c r="Y885" s="8">
        <v>7.7589082227599998E-2</v>
      </c>
      <c r="Z885" s="8">
        <v>1.1297839567E-2</v>
      </c>
      <c r="AA885" s="8">
        <v>7.3638013957799994E-2</v>
      </c>
      <c r="AB885" s="8">
        <v>3.5204450266599997E-2</v>
      </c>
      <c r="AC885" s="8">
        <v>4.0859149733E-3</v>
      </c>
      <c r="AD885" s="8">
        <v>2.2962579896799999E-2</v>
      </c>
      <c r="AE885" s="8">
        <v>6.1587635476100001E-2</v>
      </c>
      <c r="AF885" s="8">
        <v>7.1835052625200003E-3</v>
      </c>
      <c r="AG885" s="8">
        <v>4.0709558049199998E-2</v>
      </c>
      <c r="AH885" s="8">
        <v>8.3028185389699999E-2</v>
      </c>
      <c r="AI885" s="8">
        <v>1.18566965727E-2</v>
      </c>
      <c r="AJ885" s="8">
        <v>9.8436174075300004E-2</v>
      </c>
      <c r="AK885" s="8">
        <v>0.48285700337699999</v>
      </c>
      <c r="AL885" s="8">
        <v>1.9689697038300001E-5</v>
      </c>
      <c r="AM885" s="8">
        <v>0.45255993975600001</v>
      </c>
      <c r="AN885" s="8">
        <v>1.16252493575</v>
      </c>
      <c r="AO885" s="8">
        <v>1.06225294514</v>
      </c>
      <c r="AP885" s="8">
        <v>1.1094806987900001</v>
      </c>
      <c r="AS885" s="7">
        <v>722320</v>
      </c>
      <c r="AT885" s="7" t="s">
        <v>916</v>
      </c>
      <c r="AU885" s="8">
        <v>0.14131941208950974</v>
      </c>
      <c r="AV885" s="8">
        <v>3.3593289427246764E-2</v>
      </c>
      <c r="AW885" s="8">
        <v>0.20501171231495333</v>
      </c>
      <c r="AX885" s="8">
        <v>5.3173993125986599E-2</v>
      </c>
      <c r="AY885" s="8">
        <v>1.3302632090730159E-2</v>
      </c>
      <c r="AZ885" s="8">
        <v>6.798980697880691E-2</v>
      </c>
      <c r="BA885" s="8">
        <v>0.12264599480149352</v>
      </c>
      <c r="BB885" s="8">
        <v>2.5707033475825487E-2</v>
      </c>
      <c r="BC885" s="8">
        <v>0.14734889867933709</v>
      </c>
      <c r="BD885" s="8">
        <v>0.16158760094384361</v>
      </c>
      <c r="BE885" s="8">
        <v>3.885717644784515E-2</v>
      </c>
      <c r="BF885" s="8">
        <v>0.25141070683273864</v>
      </c>
      <c r="BG885" s="8">
        <v>0.48285700337699944</v>
      </c>
      <c r="BH885" s="8">
        <v>2.1144008910987097E-5</v>
      </c>
      <c r="BI885" s="8">
        <v>0.45255993975600001</v>
      </c>
      <c r="BJ885" s="8">
        <v>1.3799244138320967</v>
      </c>
      <c r="BK885" s="8">
        <v>1.1344664321961293</v>
      </c>
      <c r="BL885" s="8">
        <v>1.2957019269562899</v>
      </c>
    </row>
    <row r="886" spans="1:64" x14ac:dyDescent="0.3">
      <c r="A886" s="7">
        <v>722330</v>
      </c>
      <c r="B886" s="7" t="s">
        <v>917</v>
      </c>
      <c r="C886" s="8">
        <f t="shared" si="234"/>
        <v>7.7887036423699998E-2</v>
      </c>
      <c r="D886" s="8">
        <f t="shared" si="235"/>
        <v>1.1316455207E-2</v>
      </c>
      <c r="E886" s="8">
        <f t="shared" si="236"/>
        <v>7.4601402145200002E-2</v>
      </c>
      <c r="F886" s="8">
        <f t="shared" si="237"/>
        <v>5.1704495173399999E-2</v>
      </c>
      <c r="G886" s="8">
        <f t="shared" si="238"/>
        <v>6.0164649252199996E-3</v>
      </c>
      <c r="H886" s="8">
        <f t="shared" si="239"/>
        <v>3.4318437503099999E-2</v>
      </c>
      <c r="I886" s="8">
        <f t="shared" si="240"/>
        <v>6.1835815428300002E-2</v>
      </c>
      <c r="J886" s="8">
        <f t="shared" si="241"/>
        <v>7.2263473340700001E-3</v>
      </c>
      <c r="K886" s="8">
        <f t="shared" si="242"/>
        <v>4.1587438242000001E-2</v>
      </c>
      <c r="L886" s="8">
        <f t="shared" si="243"/>
        <v>0.11742828471699999</v>
      </c>
      <c r="M886" s="8">
        <f t="shared" si="244"/>
        <v>1.6677917728300001E-2</v>
      </c>
      <c r="N886" s="8">
        <f t="shared" si="245"/>
        <v>0.13993920593100001</v>
      </c>
      <c r="O886" s="8">
        <f t="shared" si="246"/>
        <v>0.343675579683</v>
      </c>
      <c r="P886" s="8">
        <f t="shared" si="247"/>
        <v>1.3380593729899999E-5</v>
      </c>
      <c r="Q886" s="8">
        <f t="shared" si="248"/>
        <v>0.45031369519800002</v>
      </c>
      <c r="R886" s="8">
        <f t="shared" si="249"/>
        <v>1.1638048937800001</v>
      </c>
      <c r="S886" s="8">
        <f t="shared" si="250"/>
        <v>1.0920393976</v>
      </c>
      <c r="T886" s="8">
        <f t="shared" si="251"/>
        <v>1.110649601</v>
      </c>
      <c r="W886" s="7" t="s">
        <v>2189</v>
      </c>
      <c r="X886" s="7" t="s">
        <v>917</v>
      </c>
      <c r="Y886" s="8">
        <v>7.7887036423699998E-2</v>
      </c>
      <c r="Z886" s="8">
        <v>1.1316455207E-2</v>
      </c>
      <c r="AA886" s="8">
        <v>7.4601402145200002E-2</v>
      </c>
      <c r="AB886" s="8">
        <v>5.1704495173399999E-2</v>
      </c>
      <c r="AC886" s="8">
        <v>6.0164649252199996E-3</v>
      </c>
      <c r="AD886" s="8">
        <v>3.4318437503099999E-2</v>
      </c>
      <c r="AE886" s="8">
        <v>6.1835815428300002E-2</v>
      </c>
      <c r="AF886" s="8">
        <v>7.2263473340700001E-3</v>
      </c>
      <c r="AG886" s="8">
        <v>4.1587438242000001E-2</v>
      </c>
      <c r="AH886" s="8">
        <v>0.11742828471699999</v>
      </c>
      <c r="AI886" s="8">
        <v>1.6677917728300001E-2</v>
      </c>
      <c r="AJ886" s="8">
        <v>0.13993920593100001</v>
      </c>
      <c r="AK886" s="8">
        <v>0.343675579683</v>
      </c>
      <c r="AL886" s="8">
        <v>1.3380593729899999E-5</v>
      </c>
      <c r="AM886" s="8">
        <v>0.45031369519800002</v>
      </c>
      <c r="AN886" s="8">
        <v>1.1638048937800001</v>
      </c>
      <c r="AO886" s="8">
        <v>1.0920393976</v>
      </c>
      <c r="AP886" s="8">
        <v>1.110649601</v>
      </c>
      <c r="AS886" s="7">
        <v>722330</v>
      </c>
      <c r="AT886" s="7" t="s">
        <v>917</v>
      </c>
      <c r="AU886" s="8">
        <v>0.14160426396452583</v>
      </c>
      <c r="AV886" s="8">
        <v>3.3593078408914512E-2</v>
      </c>
      <c r="AW886" s="8">
        <v>0.20639253092159845</v>
      </c>
      <c r="AX886" s="8">
        <v>6.5416047216369663E-2</v>
      </c>
      <c r="AY886" s="8">
        <v>1.5987876353730487E-2</v>
      </c>
      <c r="AZ886" s="8">
        <v>8.4536954693564523E-2</v>
      </c>
      <c r="BA886" s="8">
        <v>0.12320457554502094</v>
      </c>
      <c r="BB886" s="8">
        <v>2.5835419191097421E-2</v>
      </c>
      <c r="BC886" s="8">
        <v>0.14917067742382586</v>
      </c>
      <c r="BD886" s="8">
        <v>0.22778965800909676</v>
      </c>
      <c r="BE886" s="8">
        <v>5.4591548106520948E-2</v>
      </c>
      <c r="BF886" s="8">
        <v>0.35526764491845164</v>
      </c>
      <c r="BG886" s="8">
        <v>0.34367557968300005</v>
      </c>
      <c r="BH886" s="8">
        <v>1.6779877965246616E-5</v>
      </c>
      <c r="BI886" s="8">
        <v>0.4503136951979993</v>
      </c>
      <c r="BJ886" s="8">
        <v>1.3815898732941936</v>
      </c>
      <c r="BK886" s="8">
        <v>1.1659408782638712</v>
      </c>
      <c r="BL886" s="8">
        <v>1.2982106721595157</v>
      </c>
    </row>
    <row r="887" spans="1:64" x14ac:dyDescent="0.3">
      <c r="A887" s="7">
        <v>722410</v>
      </c>
      <c r="B887" s="7" t="s">
        <v>918</v>
      </c>
      <c r="C887" s="8">
        <f t="shared" si="234"/>
        <v>7.7601986149900007E-2</v>
      </c>
      <c r="D887" s="8">
        <f t="shared" si="235"/>
        <v>1.12995272012E-2</v>
      </c>
      <c r="E887" s="8">
        <f t="shared" si="236"/>
        <v>7.7364192136299997E-2</v>
      </c>
      <c r="F887" s="8">
        <f t="shared" si="237"/>
        <v>2.5677321315200001E-2</v>
      </c>
      <c r="G887" s="8">
        <f t="shared" si="238"/>
        <v>2.97789662918E-3</v>
      </c>
      <c r="H887" s="8">
        <f t="shared" si="239"/>
        <v>1.7918564719799999E-2</v>
      </c>
      <c r="I887" s="8">
        <f t="shared" si="240"/>
        <v>6.1975502680200002E-2</v>
      </c>
      <c r="J887" s="8">
        <f t="shared" si="241"/>
        <v>7.22702794889E-3</v>
      </c>
      <c r="K887" s="8">
        <f t="shared" si="242"/>
        <v>4.3637208914300001E-2</v>
      </c>
      <c r="L887" s="8">
        <f t="shared" si="243"/>
        <v>7.8854520866400005E-2</v>
      </c>
      <c r="M887" s="8">
        <f t="shared" si="244"/>
        <v>1.12634197634E-2</v>
      </c>
      <c r="N887" s="8">
        <f t="shared" si="245"/>
        <v>9.7821845776099994E-2</v>
      </c>
      <c r="O887" s="8">
        <f t="shared" si="246"/>
        <v>0.50840068965700003</v>
      </c>
      <c r="P887" s="8">
        <f t="shared" si="247"/>
        <v>2.70249962403E-5</v>
      </c>
      <c r="Q887" s="8">
        <f t="shared" si="248"/>
        <v>0.44996000043099998</v>
      </c>
      <c r="R887" s="8">
        <f t="shared" si="249"/>
        <v>1.1662657054900001</v>
      </c>
      <c r="S887" s="8">
        <f t="shared" si="250"/>
        <v>1.0465737826599999</v>
      </c>
      <c r="T887" s="8">
        <f t="shared" si="251"/>
        <v>1.11283973954</v>
      </c>
      <c r="W887" s="7" t="s">
        <v>2190</v>
      </c>
      <c r="X887" s="7" t="s">
        <v>918</v>
      </c>
      <c r="Y887" s="8">
        <v>7.7601986149900007E-2</v>
      </c>
      <c r="Z887" s="8">
        <v>1.12995272012E-2</v>
      </c>
      <c r="AA887" s="8">
        <v>7.7364192136299997E-2</v>
      </c>
      <c r="AB887" s="8">
        <v>2.5677321315200001E-2</v>
      </c>
      <c r="AC887" s="8">
        <v>2.97789662918E-3</v>
      </c>
      <c r="AD887" s="8">
        <v>1.7918564719799999E-2</v>
      </c>
      <c r="AE887" s="8">
        <v>6.1975502680200002E-2</v>
      </c>
      <c r="AF887" s="8">
        <v>7.22702794889E-3</v>
      </c>
      <c r="AG887" s="8">
        <v>4.3637208914300001E-2</v>
      </c>
      <c r="AH887" s="8">
        <v>7.8854520866400005E-2</v>
      </c>
      <c r="AI887" s="8">
        <v>1.12634197634E-2</v>
      </c>
      <c r="AJ887" s="8">
        <v>9.7821845776099994E-2</v>
      </c>
      <c r="AK887" s="8">
        <v>0.50840068965700003</v>
      </c>
      <c r="AL887" s="8">
        <v>2.70249962403E-5</v>
      </c>
      <c r="AM887" s="8">
        <v>0.44996000043099998</v>
      </c>
      <c r="AN887" s="8">
        <v>1.1662657054900001</v>
      </c>
      <c r="AO887" s="8">
        <v>1.0465737826599999</v>
      </c>
      <c r="AP887" s="8">
        <v>1.11283973954</v>
      </c>
      <c r="AS887" s="7">
        <v>722410</v>
      </c>
      <c r="AT887" s="7" t="s">
        <v>918</v>
      </c>
      <c r="AU887" s="8">
        <v>0.14005136022529682</v>
      </c>
      <c r="AV887" s="8">
        <v>3.3399740912133873E-2</v>
      </c>
      <c r="AW887" s="8">
        <v>0.2058958216202193</v>
      </c>
      <c r="AX887" s="8">
        <v>4.7533393549491945E-2</v>
      </c>
      <c r="AY887" s="8">
        <v>1.1715715223809516E-2</v>
      </c>
      <c r="AZ887" s="8">
        <v>6.0969277194533864E-2</v>
      </c>
      <c r="BA887" s="8">
        <v>0.12245054291720001</v>
      </c>
      <c r="BB887" s="8">
        <v>2.5718918055182262E-2</v>
      </c>
      <c r="BC887" s="8">
        <v>0.14936398175647897</v>
      </c>
      <c r="BD887" s="8">
        <v>0.15219217351815323</v>
      </c>
      <c r="BE887" s="8">
        <v>3.6705638783519352E-2</v>
      </c>
      <c r="BF887" s="8">
        <v>0.23970119045034188</v>
      </c>
      <c r="BG887" s="8">
        <v>0.50020067853350081</v>
      </c>
      <c r="BH887" s="8">
        <v>2.0080502981960973E-5</v>
      </c>
      <c r="BI887" s="8">
        <v>0.44270258106920896</v>
      </c>
      <c r="BJ887" s="8">
        <v>1.3793469227579036</v>
      </c>
      <c r="BK887" s="8">
        <v>1.104089353710161</v>
      </c>
      <c r="BL887" s="8">
        <v>1.2814044104708064</v>
      </c>
    </row>
    <row r="888" spans="1:64" x14ac:dyDescent="0.3">
      <c r="A888" s="7">
        <v>722511</v>
      </c>
      <c r="B888" s="7" t="s">
        <v>919</v>
      </c>
      <c r="C888" s="8">
        <f t="shared" si="234"/>
        <v>9.6835060422099994E-2</v>
      </c>
      <c r="D888" s="8">
        <f t="shared" si="235"/>
        <v>1.52586630959E-2</v>
      </c>
      <c r="E888" s="8">
        <f t="shared" si="236"/>
        <v>9.6906156115100006E-2</v>
      </c>
      <c r="F888" s="8">
        <f t="shared" si="237"/>
        <v>4.8218813518000003E-2</v>
      </c>
      <c r="G888" s="8">
        <f t="shared" si="238"/>
        <v>7.3702658996600001E-3</v>
      </c>
      <c r="H888" s="8">
        <f t="shared" si="239"/>
        <v>2.9477953061300001E-2</v>
      </c>
      <c r="I888" s="8">
        <f t="shared" si="240"/>
        <v>0.10054080093999999</v>
      </c>
      <c r="J888" s="8">
        <f t="shared" si="241"/>
        <v>1.39304195619E-2</v>
      </c>
      <c r="K888" s="8">
        <f t="shared" si="242"/>
        <v>5.8386340377099999E-2</v>
      </c>
      <c r="L888" s="8">
        <f t="shared" si="243"/>
        <v>8.4434860988299998E-2</v>
      </c>
      <c r="M888" s="8">
        <f t="shared" si="244"/>
        <v>1.34434485123E-2</v>
      </c>
      <c r="N888" s="8">
        <f t="shared" si="245"/>
        <v>0.119868413184</v>
      </c>
      <c r="O888" s="8">
        <f t="shared" si="246"/>
        <v>0.56518684192900004</v>
      </c>
      <c r="P888" s="8">
        <f t="shared" si="247"/>
        <v>1.4194456338499999E-5</v>
      </c>
      <c r="Q888" s="8">
        <f t="shared" si="248"/>
        <v>0.30721854122300002</v>
      </c>
      <c r="R888" s="8">
        <f t="shared" si="249"/>
        <v>1.2089998796300001</v>
      </c>
      <c r="S888" s="8">
        <f t="shared" si="250"/>
        <v>1.08506703248</v>
      </c>
      <c r="T888" s="8">
        <f t="shared" si="251"/>
        <v>1.17285756088</v>
      </c>
      <c r="W888" s="7" t="s">
        <v>2191</v>
      </c>
      <c r="X888" s="7" t="s">
        <v>919</v>
      </c>
      <c r="Y888" s="8">
        <v>9.6835060422099994E-2</v>
      </c>
      <c r="Z888" s="8">
        <v>1.52586630959E-2</v>
      </c>
      <c r="AA888" s="8">
        <v>9.6906156115100006E-2</v>
      </c>
      <c r="AB888" s="8">
        <v>4.8218813518000003E-2</v>
      </c>
      <c r="AC888" s="8">
        <v>7.3702658996600001E-3</v>
      </c>
      <c r="AD888" s="8">
        <v>2.9477953061300001E-2</v>
      </c>
      <c r="AE888" s="8">
        <v>0.10054080093999999</v>
      </c>
      <c r="AF888" s="8">
        <v>1.39304195619E-2</v>
      </c>
      <c r="AG888" s="8">
        <v>5.8386340377099999E-2</v>
      </c>
      <c r="AH888" s="8">
        <v>8.4434860988299998E-2</v>
      </c>
      <c r="AI888" s="8">
        <v>1.34434485123E-2</v>
      </c>
      <c r="AJ888" s="8">
        <v>0.119868413184</v>
      </c>
      <c r="AK888" s="8">
        <v>0.56518684192900004</v>
      </c>
      <c r="AL888" s="8">
        <v>1.4194456338499999E-5</v>
      </c>
      <c r="AM888" s="8">
        <v>0.30721854122300002</v>
      </c>
      <c r="AN888" s="8">
        <v>1.2089998796300001</v>
      </c>
      <c r="AO888" s="8">
        <v>1.08506703248</v>
      </c>
      <c r="AP888" s="8">
        <v>1.17285756088</v>
      </c>
      <c r="AS888" s="7">
        <v>722511</v>
      </c>
      <c r="AT888" s="7" t="s">
        <v>919</v>
      </c>
      <c r="AU888" s="8">
        <v>0.15039416634127423</v>
      </c>
      <c r="AV888" s="8">
        <v>3.7377573978369362E-2</v>
      </c>
      <c r="AW888" s="8">
        <v>0.22747778249359837</v>
      </c>
      <c r="AX888" s="8">
        <v>8.9449959421722569E-2</v>
      </c>
      <c r="AY888" s="8">
        <v>2.4039236470193542E-2</v>
      </c>
      <c r="AZ888" s="8">
        <v>0.10592046293596287</v>
      </c>
      <c r="BA888" s="8">
        <v>0.16385161953419672</v>
      </c>
      <c r="BB888" s="8">
        <v>4.0598994441637087E-2</v>
      </c>
      <c r="BC888" s="8">
        <v>0.21185831129486446</v>
      </c>
      <c r="BD888" s="8">
        <v>0.13874749246191129</v>
      </c>
      <c r="BE888" s="8">
        <v>3.651995521549839E-2</v>
      </c>
      <c r="BF888" s="8">
        <v>0.24848005867369352</v>
      </c>
      <c r="BG888" s="8">
        <v>0.56518684192899904</v>
      </c>
      <c r="BH888" s="8">
        <v>1.0765354596010967E-5</v>
      </c>
      <c r="BI888" s="8">
        <v>0.30721854122300007</v>
      </c>
      <c r="BJ888" s="8">
        <v>1.4152495228133868</v>
      </c>
      <c r="BK888" s="8">
        <v>1.2194096588270966</v>
      </c>
      <c r="BL888" s="8">
        <v>1.4163089252711289</v>
      </c>
    </row>
    <row r="889" spans="1:64" x14ac:dyDescent="0.3">
      <c r="A889" s="7">
        <v>722513</v>
      </c>
      <c r="B889" s="7" t="s">
        <v>920</v>
      </c>
      <c r="C889" s="8">
        <f t="shared" si="234"/>
        <v>0.13066511921499999</v>
      </c>
      <c r="D889" s="8">
        <f t="shared" si="235"/>
        <v>2.09744640733E-2</v>
      </c>
      <c r="E889" s="8">
        <f t="shared" si="236"/>
        <v>8.8183934815599996E-2</v>
      </c>
      <c r="F889" s="8">
        <f t="shared" si="237"/>
        <v>0.113857479208</v>
      </c>
      <c r="G889" s="8">
        <f t="shared" si="238"/>
        <v>1.8258891178199999E-2</v>
      </c>
      <c r="H889" s="8">
        <f t="shared" si="239"/>
        <v>3.8359499620900003E-2</v>
      </c>
      <c r="I889" s="8">
        <f t="shared" si="240"/>
        <v>0.20546359856300001</v>
      </c>
      <c r="J889" s="8">
        <f t="shared" si="241"/>
        <v>3.0876688990600001E-2</v>
      </c>
      <c r="K889" s="8">
        <f t="shared" si="242"/>
        <v>7.2594532162100003E-2</v>
      </c>
      <c r="L889" s="8">
        <f t="shared" si="243"/>
        <v>0.13771950472200001</v>
      </c>
      <c r="M889" s="8">
        <f t="shared" si="244"/>
        <v>2.28950114228E-2</v>
      </c>
      <c r="N889" s="8">
        <f t="shared" si="245"/>
        <v>0.13900598063899999</v>
      </c>
      <c r="O889" s="8">
        <f t="shared" si="246"/>
        <v>0.45688362432899998</v>
      </c>
      <c r="P889" s="8">
        <f t="shared" si="247"/>
        <v>7.9552229718899996E-6</v>
      </c>
      <c r="Q889" s="8">
        <f t="shared" si="248"/>
        <v>0.191878737878</v>
      </c>
      <c r="R889" s="8">
        <f t="shared" si="249"/>
        <v>1.2398235180999999</v>
      </c>
      <c r="S889" s="8">
        <f t="shared" si="250"/>
        <v>1.17047587001</v>
      </c>
      <c r="T889" s="8">
        <f t="shared" si="251"/>
        <v>1.3089348197199999</v>
      </c>
      <c r="W889" s="7" t="s">
        <v>2192</v>
      </c>
      <c r="X889" s="7" t="s">
        <v>920</v>
      </c>
      <c r="Y889" s="8">
        <v>0.13066511921499999</v>
      </c>
      <c r="Z889" s="8">
        <v>2.09744640733E-2</v>
      </c>
      <c r="AA889" s="8">
        <v>8.8183934815599996E-2</v>
      </c>
      <c r="AB889" s="8">
        <v>0.113857479208</v>
      </c>
      <c r="AC889" s="8">
        <v>1.8258891178199999E-2</v>
      </c>
      <c r="AD889" s="8">
        <v>3.8359499620900003E-2</v>
      </c>
      <c r="AE889" s="8">
        <v>0.20546359856300001</v>
      </c>
      <c r="AF889" s="8">
        <v>3.0876688990600001E-2</v>
      </c>
      <c r="AG889" s="8">
        <v>7.2594532162100003E-2</v>
      </c>
      <c r="AH889" s="8">
        <v>0.13771950472200001</v>
      </c>
      <c r="AI889" s="8">
        <v>2.28950114228E-2</v>
      </c>
      <c r="AJ889" s="8">
        <v>0.13900598063899999</v>
      </c>
      <c r="AK889" s="8">
        <v>0.45688362432899998</v>
      </c>
      <c r="AL889" s="8">
        <v>7.9552229718899996E-6</v>
      </c>
      <c r="AM889" s="8">
        <v>0.191878737878</v>
      </c>
      <c r="AN889" s="8">
        <v>1.2398235180999999</v>
      </c>
      <c r="AO889" s="8">
        <v>1.17047587001</v>
      </c>
      <c r="AP889" s="8">
        <v>1.3089348197199999</v>
      </c>
      <c r="AS889" s="7">
        <v>722513</v>
      </c>
      <c r="AT889" s="7" t="s">
        <v>920</v>
      </c>
      <c r="AU889" s="8">
        <v>0.19988325039935478</v>
      </c>
      <c r="AV889" s="8">
        <v>5.0780572741340325E-2</v>
      </c>
      <c r="AW889" s="8">
        <v>0.21264723390279355</v>
      </c>
      <c r="AX889" s="8">
        <v>0.16591517810883871</v>
      </c>
      <c r="AY889" s="8">
        <v>4.55740485013355E-2</v>
      </c>
      <c r="AZ889" s="8">
        <v>0.12865218816645643</v>
      </c>
      <c r="BA889" s="8">
        <v>0.32677220358425807</v>
      </c>
      <c r="BB889" s="8">
        <v>8.796215141817422E-2</v>
      </c>
      <c r="BC889" s="8">
        <v>0.30217346086312902</v>
      </c>
      <c r="BD889" s="8">
        <v>0.22345408287290333</v>
      </c>
      <c r="BE889" s="8">
        <v>6.1240489111556454E-2</v>
      </c>
      <c r="BF889" s="8">
        <v>0.29047533548780646</v>
      </c>
      <c r="BG889" s="8">
        <v>0.45688362432899965</v>
      </c>
      <c r="BH889" s="8">
        <v>7.3445484532612894E-6</v>
      </c>
      <c r="BI889" s="8">
        <v>0.19187873787799972</v>
      </c>
      <c r="BJ889" s="8">
        <v>1.4633110570438714</v>
      </c>
      <c r="BK889" s="8">
        <v>1.3401414147769348</v>
      </c>
      <c r="BL889" s="8">
        <v>1.7169078158653219</v>
      </c>
    </row>
    <row r="890" spans="1:64" x14ac:dyDescent="0.3">
      <c r="A890" s="7">
        <v>722514</v>
      </c>
      <c r="B890" s="7" t="s">
        <v>921</v>
      </c>
      <c r="C890" s="8">
        <f t="shared" si="234"/>
        <v>7.8018559516700003E-2</v>
      </c>
      <c r="D890" s="8">
        <f t="shared" si="235"/>
        <v>1.13755885032E-2</v>
      </c>
      <c r="E890" s="8">
        <f t="shared" si="236"/>
        <v>6.7298210225599994E-2</v>
      </c>
      <c r="F890" s="8">
        <f t="shared" si="237"/>
        <v>3.28723500837E-2</v>
      </c>
      <c r="G890" s="8">
        <f t="shared" si="238"/>
        <v>3.8489019454700001E-3</v>
      </c>
      <c r="H890" s="8">
        <f t="shared" si="239"/>
        <v>1.84655349186E-2</v>
      </c>
      <c r="I890" s="8">
        <f t="shared" si="240"/>
        <v>6.22103854441E-2</v>
      </c>
      <c r="J890" s="8">
        <f t="shared" si="241"/>
        <v>7.2849018471699998E-3</v>
      </c>
      <c r="K890" s="8">
        <f t="shared" si="242"/>
        <v>3.5945985171999997E-2</v>
      </c>
      <c r="L890" s="8">
        <f t="shared" si="243"/>
        <v>0.13577998328800001</v>
      </c>
      <c r="M890" s="8">
        <f t="shared" si="244"/>
        <v>1.9362278161100002E-2</v>
      </c>
      <c r="N890" s="8">
        <f t="shared" si="245"/>
        <v>0.14746682695900001</v>
      </c>
      <c r="O890" s="8">
        <f t="shared" si="246"/>
        <v>0.297494031444</v>
      </c>
      <c r="P890" s="8">
        <f t="shared" si="247"/>
        <v>2.1001165021700001E-5</v>
      </c>
      <c r="Q890" s="8">
        <f t="shared" si="248"/>
        <v>0.44863168549100002</v>
      </c>
      <c r="R890" s="8">
        <f t="shared" si="249"/>
        <v>1.1566923582499999</v>
      </c>
      <c r="S890" s="8">
        <f t="shared" si="250"/>
        <v>1.05518678695</v>
      </c>
      <c r="T890" s="8">
        <f t="shared" si="251"/>
        <v>1.10544127246</v>
      </c>
      <c r="W890" s="7" t="s">
        <v>2193</v>
      </c>
      <c r="X890" s="7" t="s">
        <v>921</v>
      </c>
      <c r="Y890" s="8">
        <v>7.8018559516700003E-2</v>
      </c>
      <c r="Z890" s="8">
        <v>1.13755885032E-2</v>
      </c>
      <c r="AA890" s="8">
        <v>6.7298210225599994E-2</v>
      </c>
      <c r="AB890" s="8">
        <v>3.28723500837E-2</v>
      </c>
      <c r="AC890" s="8">
        <v>3.8489019454700001E-3</v>
      </c>
      <c r="AD890" s="8">
        <v>1.84655349186E-2</v>
      </c>
      <c r="AE890" s="8">
        <v>6.22103854441E-2</v>
      </c>
      <c r="AF890" s="8">
        <v>7.2849018471699998E-3</v>
      </c>
      <c r="AG890" s="8">
        <v>3.5945985171999997E-2</v>
      </c>
      <c r="AH890" s="8">
        <v>0.13577998328800001</v>
      </c>
      <c r="AI890" s="8">
        <v>1.9362278161100002E-2</v>
      </c>
      <c r="AJ890" s="8">
        <v>0.14746682695900001</v>
      </c>
      <c r="AK890" s="8">
        <v>0.297494031444</v>
      </c>
      <c r="AL890" s="8">
        <v>2.1001165021700001E-5</v>
      </c>
      <c r="AM890" s="8">
        <v>0.44863168549100002</v>
      </c>
      <c r="AN890" s="8">
        <v>1.1566923582499999</v>
      </c>
      <c r="AO890" s="8">
        <v>1.05518678695</v>
      </c>
      <c r="AP890" s="8">
        <v>1.10544127246</v>
      </c>
      <c r="AS890" s="7">
        <v>722514</v>
      </c>
      <c r="AT890" s="7" t="s">
        <v>921</v>
      </c>
      <c r="AU890" s="8">
        <v>0.12008465763757259</v>
      </c>
      <c r="AV890" s="8">
        <v>2.9641139015940333E-2</v>
      </c>
      <c r="AW890" s="8">
        <v>0.17045411188501608</v>
      </c>
      <c r="AX890" s="8">
        <v>4.227854946720646E-2</v>
      </c>
      <c r="AY890" s="8">
        <v>1.057442669672823E-2</v>
      </c>
      <c r="AZ890" s="8">
        <v>5.368099565089679E-2</v>
      </c>
      <c r="BA890" s="8">
        <v>0.10654284496855324</v>
      </c>
      <c r="BB890" s="8">
        <v>2.3087994571950321E-2</v>
      </c>
      <c r="BC890" s="8">
        <v>0.1241392269352371</v>
      </c>
      <c r="BD890" s="8">
        <v>0.22479578373890322</v>
      </c>
      <c r="BE890" s="8">
        <v>5.5952536317261298E-2</v>
      </c>
      <c r="BF890" s="8">
        <v>0.33857311031448389</v>
      </c>
      <c r="BG890" s="8">
        <v>0.2351162506573547</v>
      </c>
      <c r="BH890" s="8">
        <v>1.5645230928277416E-5</v>
      </c>
      <c r="BI890" s="8">
        <v>0.3545637514364357</v>
      </c>
      <c r="BJ890" s="8">
        <v>1.3201799085387094</v>
      </c>
      <c r="BK890" s="8">
        <v>0.89685655245983886</v>
      </c>
      <c r="BL890" s="8">
        <v>1.0440926471204841</v>
      </c>
    </row>
    <row r="891" spans="1:64" x14ac:dyDescent="0.3">
      <c r="A891" s="7">
        <v>722515</v>
      </c>
      <c r="B891" s="7" t="s">
        <v>922</v>
      </c>
      <c r="C891" s="8">
        <f t="shared" si="234"/>
        <v>7.7620530565200005E-2</v>
      </c>
      <c r="D891" s="8">
        <f t="shared" si="235"/>
        <v>1.1298779123200001E-2</v>
      </c>
      <c r="E891" s="8">
        <f t="shared" si="236"/>
        <v>6.7739290218100004E-2</v>
      </c>
      <c r="F891" s="8">
        <f t="shared" si="237"/>
        <v>3.0481373875600001E-2</v>
      </c>
      <c r="G891" s="8">
        <f t="shared" si="238"/>
        <v>3.5333743803299998E-3</v>
      </c>
      <c r="H891" s="8">
        <f t="shared" si="239"/>
        <v>1.74822866461E-2</v>
      </c>
      <c r="I891" s="8">
        <f t="shared" si="240"/>
        <v>6.1623242818099999E-2</v>
      </c>
      <c r="J891" s="8">
        <f t="shared" si="241"/>
        <v>7.1837658450899997E-3</v>
      </c>
      <c r="K891" s="8">
        <f t="shared" si="242"/>
        <v>3.6327194105400001E-2</v>
      </c>
      <c r="L891" s="8">
        <f t="shared" si="243"/>
        <v>7.4726436817100006E-2</v>
      </c>
      <c r="M891" s="8">
        <f t="shared" si="244"/>
        <v>1.06701762801E-2</v>
      </c>
      <c r="N891" s="8">
        <f t="shared" si="245"/>
        <v>8.2060957071299998E-2</v>
      </c>
      <c r="O891" s="8">
        <f t="shared" si="246"/>
        <v>0.53657611914799996</v>
      </c>
      <c r="P891" s="8">
        <f t="shared" si="247"/>
        <v>2.27723725968E-5</v>
      </c>
      <c r="Q891" s="8">
        <f t="shared" si="248"/>
        <v>0.45260557641999999</v>
      </c>
      <c r="R891" s="8">
        <f t="shared" si="249"/>
        <v>1.1566585999100001</v>
      </c>
      <c r="S891" s="8">
        <f t="shared" si="250"/>
        <v>1.0514970348999999</v>
      </c>
      <c r="T891" s="8">
        <f t="shared" si="251"/>
        <v>1.10513420277</v>
      </c>
      <c r="W891" s="7" t="s">
        <v>2194</v>
      </c>
      <c r="X891" s="7" t="s">
        <v>922</v>
      </c>
      <c r="Y891" s="8">
        <v>7.7620530565200005E-2</v>
      </c>
      <c r="Z891" s="8">
        <v>1.1298779123200001E-2</v>
      </c>
      <c r="AA891" s="8">
        <v>6.7739290218100004E-2</v>
      </c>
      <c r="AB891" s="8">
        <v>3.0481373875600001E-2</v>
      </c>
      <c r="AC891" s="8">
        <v>3.5333743803299998E-3</v>
      </c>
      <c r="AD891" s="8">
        <v>1.74822866461E-2</v>
      </c>
      <c r="AE891" s="8">
        <v>6.1623242818099999E-2</v>
      </c>
      <c r="AF891" s="8">
        <v>7.1837658450899997E-3</v>
      </c>
      <c r="AG891" s="8">
        <v>3.6327194105400001E-2</v>
      </c>
      <c r="AH891" s="8">
        <v>7.4726436817100006E-2</v>
      </c>
      <c r="AI891" s="8">
        <v>1.06701762801E-2</v>
      </c>
      <c r="AJ891" s="8">
        <v>8.2060957071299998E-2</v>
      </c>
      <c r="AK891" s="8">
        <v>0.53657611914799996</v>
      </c>
      <c r="AL891" s="8">
        <v>2.27723725968E-5</v>
      </c>
      <c r="AM891" s="8">
        <v>0.45260557641999999</v>
      </c>
      <c r="AN891" s="8">
        <v>1.1566585999100001</v>
      </c>
      <c r="AO891" s="8">
        <v>1.0514970348999999</v>
      </c>
      <c r="AP891" s="8">
        <v>1.10513420277</v>
      </c>
      <c r="AS891" s="7">
        <v>722515</v>
      </c>
      <c r="AT891" s="7" t="s">
        <v>922</v>
      </c>
      <c r="AU891" s="8">
        <v>0.14130740459834037</v>
      </c>
      <c r="AV891" s="8">
        <v>3.3589857910309683E-2</v>
      </c>
      <c r="AW891" s="8">
        <v>0.19908238180197099</v>
      </c>
      <c r="AX891" s="8">
        <v>5.2294845111527426E-2</v>
      </c>
      <c r="AY891" s="8">
        <v>1.2456187514729194E-2</v>
      </c>
      <c r="AZ891" s="8">
        <v>6.4167625436790318E-2</v>
      </c>
      <c r="BA891" s="8">
        <v>0.12267282167354678</v>
      </c>
      <c r="BB891" s="8">
        <v>2.5701571102170157E-2</v>
      </c>
      <c r="BC891" s="8">
        <v>0.14264357500018704</v>
      </c>
      <c r="BD891" s="8">
        <v>0.14536945636075649</v>
      </c>
      <c r="BE891" s="8">
        <v>3.4962163703191933E-2</v>
      </c>
      <c r="BF891" s="8">
        <v>0.21967247822564026</v>
      </c>
      <c r="BG891" s="8">
        <v>0.53657611914799919</v>
      </c>
      <c r="BH891" s="8">
        <v>1.795354390059033E-5</v>
      </c>
      <c r="BI891" s="8">
        <v>0.45260557642000065</v>
      </c>
      <c r="BJ891" s="8">
        <v>1.3739796443108068</v>
      </c>
      <c r="BK891" s="8">
        <v>1.1289186580637094</v>
      </c>
      <c r="BL891" s="8">
        <v>1.2910179677759681</v>
      </c>
    </row>
    <row r="892" spans="1:64" x14ac:dyDescent="0.3">
      <c r="A892" s="7">
        <v>811111</v>
      </c>
      <c r="B892" s="7" t="s">
        <v>923</v>
      </c>
      <c r="C892" s="8">
        <f t="shared" si="234"/>
        <v>6.8838958694100005E-2</v>
      </c>
      <c r="D892" s="8">
        <f t="shared" si="235"/>
        <v>9.5742642974700008E-3</v>
      </c>
      <c r="E892" s="8">
        <f t="shared" si="236"/>
        <v>5.9441755630699998E-2</v>
      </c>
      <c r="F892" s="8">
        <f t="shared" si="237"/>
        <v>4.2324521476599999E-2</v>
      </c>
      <c r="G892" s="8">
        <f t="shared" si="238"/>
        <v>6.0423695769200002E-3</v>
      </c>
      <c r="H892" s="8">
        <f t="shared" si="239"/>
        <v>3.5106626776600001E-2</v>
      </c>
      <c r="I892" s="8">
        <f t="shared" si="240"/>
        <v>4.6098257855599997E-2</v>
      </c>
      <c r="J892" s="8">
        <f t="shared" si="241"/>
        <v>6.2446176018299999E-3</v>
      </c>
      <c r="K892" s="8">
        <f t="shared" si="242"/>
        <v>3.89547192434E-2</v>
      </c>
      <c r="L892" s="8">
        <f t="shared" si="243"/>
        <v>5.5324770300500002E-2</v>
      </c>
      <c r="M892" s="8">
        <f t="shared" si="244"/>
        <v>8.1151360871700006E-3</v>
      </c>
      <c r="N892" s="8">
        <f t="shared" si="245"/>
        <v>5.6766524934299997E-2</v>
      </c>
      <c r="O892" s="8">
        <f t="shared" si="246"/>
        <v>0.61381781530199997</v>
      </c>
      <c r="P892" s="8">
        <f t="shared" si="247"/>
        <v>1.1720462469600001E-5</v>
      </c>
      <c r="Q892" s="8">
        <f t="shared" si="248"/>
        <v>0.47058181682700001</v>
      </c>
      <c r="R892" s="8">
        <f t="shared" si="249"/>
        <v>1.1378549786200001</v>
      </c>
      <c r="S892" s="8">
        <f t="shared" si="250"/>
        <v>1.0834735178299999</v>
      </c>
      <c r="T892" s="8">
        <f t="shared" si="251"/>
        <v>1.0912975947000001</v>
      </c>
      <c r="W892" s="7" t="s">
        <v>2195</v>
      </c>
      <c r="X892" s="7" t="s">
        <v>923</v>
      </c>
      <c r="Y892" s="8">
        <v>6.8838958694100005E-2</v>
      </c>
      <c r="Z892" s="8">
        <v>9.5742642974700008E-3</v>
      </c>
      <c r="AA892" s="8">
        <v>5.9441755630699998E-2</v>
      </c>
      <c r="AB892" s="8">
        <v>4.2324521476599999E-2</v>
      </c>
      <c r="AC892" s="8">
        <v>6.0423695769200002E-3</v>
      </c>
      <c r="AD892" s="8">
        <v>3.5106626776600001E-2</v>
      </c>
      <c r="AE892" s="8">
        <v>4.6098257855599997E-2</v>
      </c>
      <c r="AF892" s="8">
        <v>6.2446176018299999E-3</v>
      </c>
      <c r="AG892" s="8">
        <v>3.89547192434E-2</v>
      </c>
      <c r="AH892" s="8">
        <v>5.5324770300500002E-2</v>
      </c>
      <c r="AI892" s="8">
        <v>8.1151360871700006E-3</v>
      </c>
      <c r="AJ892" s="8">
        <v>5.6766524934299997E-2</v>
      </c>
      <c r="AK892" s="8">
        <v>0.61381781530199997</v>
      </c>
      <c r="AL892" s="8">
        <v>1.1720462469600001E-5</v>
      </c>
      <c r="AM892" s="8">
        <v>0.47058181682700001</v>
      </c>
      <c r="AN892" s="8">
        <v>1.1378549786200001</v>
      </c>
      <c r="AO892" s="8">
        <v>1.0834735178299999</v>
      </c>
      <c r="AP892" s="8">
        <v>1.0912975947000001</v>
      </c>
      <c r="AS892" s="7">
        <v>811111</v>
      </c>
      <c r="AT892" s="7" t="s">
        <v>923</v>
      </c>
      <c r="AU892" s="8">
        <v>0.1065414500497274</v>
      </c>
      <c r="AV892" s="8">
        <v>2.6685630631050002E-2</v>
      </c>
      <c r="AW892" s="8">
        <v>0.19584329606845813</v>
      </c>
      <c r="AX892" s="8">
        <v>6.3228185423251607E-2</v>
      </c>
      <c r="AY892" s="8">
        <v>1.659182371560242E-2</v>
      </c>
      <c r="AZ892" s="8">
        <v>0.10974436094311291</v>
      </c>
      <c r="BA892" s="8">
        <v>7.3849503745209683E-2</v>
      </c>
      <c r="BB892" s="8">
        <v>1.900502537809871E-2</v>
      </c>
      <c r="BC892" s="8">
        <v>0.14761085662300161</v>
      </c>
      <c r="BD892" s="8">
        <v>9.0685071472925816E-2</v>
      </c>
      <c r="BE892" s="8">
        <v>2.3645523769702737E-2</v>
      </c>
      <c r="BF892" s="8">
        <v>0.17592071970367093</v>
      </c>
      <c r="BG892" s="8">
        <v>0.61381781530199953</v>
      </c>
      <c r="BH892" s="8">
        <v>1.0677477587917743E-5</v>
      </c>
      <c r="BI892" s="8">
        <v>0.47058181682700001</v>
      </c>
      <c r="BJ892" s="8">
        <v>1.3290703767488714</v>
      </c>
      <c r="BK892" s="8">
        <v>1.1895643700820966</v>
      </c>
      <c r="BL892" s="8">
        <v>1.2404653857453227</v>
      </c>
    </row>
    <row r="893" spans="1:64" x14ac:dyDescent="0.3">
      <c r="A893" s="7">
        <v>811114</v>
      </c>
      <c r="B893" s="7" t="s">
        <v>1262</v>
      </c>
      <c r="C893" s="8">
        <f t="shared" si="234"/>
        <v>6.8991563572099998E-2</v>
      </c>
      <c r="D893" s="8">
        <f t="shared" si="235"/>
        <v>9.61783381448E-3</v>
      </c>
      <c r="E893" s="8">
        <f t="shared" si="236"/>
        <v>6.0861324206800002E-2</v>
      </c>
      <c r="F893" s="8">
        <f t="shared" si="237"/>
        <v>6.0508217771800002E-2</v>
      </c>
      <c r="G893" s="8">
        <f t="shared" si="238"/>
        <v>8.6863360155499999E-3</v>
      </c>
      <c r="H893" s="8">
        <f t="shared" si="239"/>
        <v>5.1643501348399998E-2</v>
      </c>
      <c r="I893" s="8">
        <f t="shared" si="240"/>
        <v>4.6343742946499997E-2</v>
      </c>
      <c r="J893" s="8">
        <f t="shared" si="241"/>
        <v>6.3001945637199998E-3</v>
      </c>
      <c r="K893" s="8">
        <f t="shared" si="242"/>
        <v>4.0159460405700002E-2</v>
      </c>
      <c r="L893" s="8">
        <f t="shared" si="243"/>
        <v>5.6419071343300001E-2</v>
      </c>
      <c r="M893" s="8">
        <f t="shared" si="244"/>
        <v>8.2785258353299997E-3</v>
      </c>
      <c r="N893" s="8">
        <f t="shared" si="245"/>
        <v>5.8983482337099997E-2</v>
      </c>
      <c r="O893" s="8">
        <f t="shared" si="246"/>
        <v>0.60433239316700005</v>
      </c>
      <c r="P893" s="8">
        <f t="shared" si="247"/>
        <v>8.1836128118200006E-6</v>
      </c>
      <c r="Q893" s="8">
        <f t="shared" si="248"/>
        <v>0.46839260049800002</v>
      </c>
      <c r="R893" s="8">
        <f t="shared" si="249"/>
        <v>1.13947072159</v>
      </c>
      <c r="S893" s="8">
        <f t="shared" si="250"/>
        <v>1.1208380551399999</v>
      </c>
      <c r="T893" s="8">
        <f t="shared" si="251"/>
        <v>1.09280339792</v>
      </c>
      <c r="W893" s="7" t="s">
        <v>2196</v>
      </c>
      <c r="X893" s="7" t="s">
        <v>1262</v>
      </c>
      <c r="Y893" s="8">
        <v>6.8991563572099998E-2</v>
      </c>
      <c r="Z893" s="8">
        <v>9.61783381448E-3</v>
      </c>
      <c r="AA893" s="8">
        <v>6.0861324206800002E-2</v>
      </c>
      <c r="AB893" s="8">
        <v>6.0508217771800002E-2</v>
      </c>
      <c r="AC893" s="8">
        <v>8.6863360155499999E-3</v>
      </c>
      <c r="AD893" s="8">
        <v>5.1643501348399998E-2</v>
      </c>
      <c r="AE893" s="8">
        <v>4.6343742946499997E-2</v>
      </c>
      <c r="AF893" s="8">
        <v>6.3001945637199998E-3</v>
      </c>
      <c r="AG893" s="8">
        <v>4.0159460405700002E-2</v>
      </c>
      <c r="AH893" s="8">
        <v>5.6419071343300001E-2</v>
      </c>
      <c r="AI893" s="8">
        <v>8.2785258353299997E-3</v>
      </c>
      <c r="AJ893" s="8">
        <v>5.8983482337099997E-2</v>
      </c>
      <c r="AK893" s="8">
        <v>0.60433239316700005</v>
      </c>
      <c r="AL893" s="8">
        <v>8.1836128118200006E-6</v>
      </c>
      <c r="AM893" s="8">
        <v>0.46839260049800002</v>
      </c>
      <c r="AN893" s="8">
        <v>1.13947072159</v>
      </c>
      <c r="AO893" s="8">
        <v>1.1208380551399999</v>
      </c>
      <c r="AP893" s="8">
        <v>1.09280339792</v>
      </c>
      <c r="AS893" s="7">
        <v>811114</v>
      </c>
      <c r="AT893" s="7" t="s">
        <v>1262</v>
      </c>
      <c r="AU893" s="8">
        <v>0.10605292160107417</v>
      </c>
      <c r="AV893" s="8">
        <v>2.6627485014836298E-2</v>
      </c>
      <c r="AW893" s="8">
        <v>0.19443395566243227</v>
      </c>
      <c r="AX893" s="8">
        <v>6.5025260149788711E-2</v>
      </c>
      <c r="AY893" s="8">
        <v>1.7026590507819513E-2</v>
      </c>
      <c r="AZ893" s="8">
        <v>0.11330332887651773</v>
      </c>
      <c r="BA893" s="8">
        <v>7.3913823920914543E-2</v>
      </c>
      <c r="BB893" s="8">
        <v>1.9056661333097736E-2</v>
      </c>
      <c r="BC893" s="8">
        <v>0.14758011881196778</v>
      </c>
      <c r="BD893" s="8">
        <v>9.1875387637799982E-2</v>
      </c>
      <c r="BE893" s="8">
        <v>2.3971788219244991E-2</v>
      </c>
      <c r="BF893" s="8">
        <v>0.17740133581035808</v>
      </c>
      <c r="BG893" s="8">
        <v>0.59458509650301561</v>
      </c>
      <c r="BH893" s="8">
        <v>1.0501303802994517E-5</v>
      </c>
      <c r="BI893" s="8">
        <v>0.46083788113512875</v>
      </c>
      <c r="BJ893" s="8">
        <v>1.3271143622783872</v>
      </c>
      <c r="BK893" s="8">
        <v>1.1792261472761287</v>
      </c>
      <c r="BL893" s="8">
        <v>1.2244215718082256</v>
      </c>
    </row>
    <row r="894" spans="1:64" x14ac:dyDescent="0.3">
      <c r="A894" s="7">
        <v>811121</v>
      </c>
      <c r="B894" s="7" t="s">
        <v>924</v>
      </c>
      <c r="C894" s="8">
        <f t="shared" si="234"/>
        <v>6.89473019912E-2</v>
      </c>
      <c r="D894" s="8">
        <f t="shared" si="235"/>
        <v>9.6021429124300006E-3</v>
      </c>
      <c r="E894" s="8">
        <f t="shared" si="236"/>
        <v>6.6253641181600001E-2</v>
      </c>
      <c r="F894" s="8">
        <f t="shared" si="237"/>
        <v>5.4243778257199997E-2</v>
      </c>
      <c r="G894" s="8">
        <f t="shared" si="238"/>
        <v>7.7403059714499997E-3</v>
      </c>
      <c r="H894" s="8">
        <f t="shared" si="239"/>
        <v>5.1710821056799999E-2</v>
      </c>
      <c r="I894" s="8">
        <f t="shared" si="240"/>
        <v>4.6226405626500003E-2</v>
      </c>
      <c r="J894" s="8">
        <f t="shared" si="241"/>
        <v>6.2655826590800002E-3</v>
      </c>
      <c r="K894" s="8">
        <f t="shared" si="242"/>
        <v>4.3881314311400001E-2</v>
      </c>
      <c r="L894" s="8">
        <f t="shared" si="243"/>
        <v>5.5491152023500002E-2</v>
      </c>
      <c r="M894" s="8">
        <f t="shared" si="244"/>
        <v>8.1456250901399997E-3</v>
      </c>
      <c r="N894" s="8">
        <f t="shared" si="245"/>
        <v>6.3318851766099998E-2</v>
      </c>
      <c r="O894" s="8">
        <f t="shared" si="246"/>
        <v>0.61325472327800001</v>
      </c>
      <c r="P894" s="8">
        <f t="shared" si="247"/>
        <v>9.1737107486900002E-6</v>
      </c>
      <c r="Q894" s="8">
        <f t="shared" si="248"/>
        <v>0.47032716632900001</v>
      </c>
      <c r="R894" s="8">
        <f t="shared" si="249"/>
        <v>1.14480308609</v>
      </c>
      <c r="S894" s="8">
        <f t="shared" si="250"/>
        <v>1.11369490529</v>
      </c>
      <c r="T894" s="8">
        <f t="shared" si="251"/>
        <v>1.0963733026</v>
      </c>
      <c r="W894" s="7" t="s">
        <v>2197</v>
      </c>
      <c r="X894" s="7" t="s">
        <v>924</v>
      </c>
      <c r="Y894" s="8">
        <v>6.89473019912E-2</v>
      </c>
      <c r="Z894" s="8">
        <v>9.6021429124300006E-3</v>
      </c>
      <c r="AA894" s="8">
        <v>6.6253641181600001E-2</v>
      </c>
      <c r="AB894" s="8">
        <v>5.4243778257199997E-2</v>
      </c>
      <c r="AC894" s="8">
        <v>7.7403059714499997E-3</v>
      </c>
      <c r="AD894" s="8">
        <v>5.1710821056799999E-2</v>
      </c>
      <c r="AE894" s="8">
        <v>4.6226405626500003E-2</v>
      </c>
      <c r="AF894" s="8">
        <v>6.2655826590800002E-3</v>
      </c>
      <c r="AG894" s="8">
        <v>4.3881314311400001E-2</v>
      </c>
      <c r="AH894" s="8">
        <v>5.5491152023500002E-2</v>
      </c>
      <c r="AI894" s="8">
        <v>8.1456250901399997E-3</v>
      </c>
      <c r="AJ894" s="8">
        <v>6.3318851766099998E-2</v>
      </c>
      <c r="AK894" s="8">
        <v>0.61325472327800001</v>
      </c>
      <c r="AL894" s="8">
        <v>9.1737107486900002E-6</v>
      </c>
      <c r="AM894" s="8">
        <v>0.47032716632900001</v>
      </c>
      <c r="AN894" s="8">
        <v>1.14480308609</v>
      </c>
      <c r="AO894" s="8">
        <v>1.11369490529</v>
      </c>
      <c r="AP894" s="8">
        <v>1.0963733026</v>
      </c>
      <c r="AS894" s="7">
        <v>811121</v>
      </c>
      <c r="AT894" s="7" t="s">
        <v>924</v>
      </c>
      <c r="AU894" s="8">
        <v>0.1057747859185274</v>
      </c>
      <c r="AV894" s="8">
        <v>2.6593154784373539E-2</v>
      </c>
      <c r="AW894" s="8">
        <v>0.20362970049266291</v>
      </c>
      <c r="AX894" s="8">
        <v>7.3215936082870969E-2</v>
      </c>
      <c r="AY894" s="8">
        <v>1.9446766711751932E-2</v>
      </c>
      <c r="AZ894" s="8">
        <v>0.13577305999979675</v>
      </c>
      <c r="BA894" s="8">
        <v>7.3409753547491921E-2</v>
      </c>
      <c r="BB894" s="8">
        <v>1.8955480987217097E-2</v>
      </c>
      <c r="BC894" s="8">
        <v>0.15408328974078708</v>
      </c>
      <c r="BD894" s="8">
        <v>9.0196100378803226E-2</v>
      </c>
      <c r="BE894" s="8">
        <v>2.3590711459822573E-2</v>
      </c>
      <c r="BF894" s="8">
        <v>0.18386909581373545</v>
      </c>
      <c r="BG894" s="8">
        <v>0.60336351806383859</v>
      </c>
      <c r="BH894" s="8">
        <v>9.0959195483804827E-6</v>
      </c>
      <c r="BI894" s="8">
        <v>0.46274124429143515</v>
      </c>
      <c r="BJ894" s="8">
        <v>1.3359976411953225</v>
      </c>
      <c r="BK894" s="8">
        <v>1.2123067305369355</v>
      </c>
      <c r="BL894" s="8">
        <v>1.2303194920167748</v>
      </c>
    </row>
    <row r="895" spans="1:64" x14ac:dyDescent="0.3">
      <c r="A895" s="7">
        <v>811122</v>
      </c>
      <c r="B895" s="7" t="s">
        <v>925</v>
      </c>
      <c r="C895" s="8">
        <f t="shared" si="234"/>
        <v>6.8937682629999997E-2</v>
      </c>
      <c r="D895" s="8">
        <f t="shared" si="235"/>
        <v>9.5786482391099995E-3</v>
      </c>
      <c r="E895" s="8">
        <f t="shared" si="236"/>
        <v>6.5570113742400002E-2</v>
      </c>
      <c r="F895" s="8">
        <f t="shared" si="237"/>
        <v>5.4730744981499997E-2</v>
      </c>
      <c r="G895" s="8">
        <f t="shared" si="238"/>
        <v>7.8744025733599992E-3</v>
      </c>
      <c r="H895" s="8">
        <f t="shared" si="239"/>
        <v>5.1922721962599998E-2</v>
      </c>
      <c r="I895" s="8">
        <f t="shared" si="240"/>
        <v>4.6229732839800003E-2</v>
      </c>
      <c r="J895" s="8">
        <f t="shared" si="241"/>
        <v>6.2704283614400001E-3</v>
      </c>
      <c r="K895" s="8">
        <f t="shared" si="242"/>
        <v>4.3518189088899997E-2</v>
      </c>
      <c r="L895" s="8">
        <f t="shared" si="243"/>
        <v>5.7070755806400003E-2</v>
      </c>
      <c r="M895" s="8">
        <f t="shared" si="244"/>
        <v>8.3465323747000005E-3</v>
      </c>
      <c r="N895" s="8">
        <f t="shared" si="245"/>
        <v>6.4309375284599998E-2</v>
      </c>
      <c r="O895" s="8">
        <f t="shared" si="246"/>
        <v>0.59734453351799999</v>
      </c>
      <c r="P895" s="8">
        <f t="shared" si="247"/>
        <v>8.9979185703000005E-6</v>
      </c>
      <c r="Q895" s="8">
        <f t="shared" si="248"/>
        <v>0.46895734878799999</v>
      </c>
      <c r="R895" s="8">
        <f t="shared" si="249"/>
        <v>1.1440864446100001</v>
      </c>
      <c r="S895" s="8">
        <f t="shared" si="250"/>
        <v>1.11452786952</v>
      </c>
      <c r="T895" s="8">
        <f t="shared" si="251"/>
        <v>1.0960183502900001</v>
      </c>
      <c r="W895" s="7" t="s">
        <v>2198</v>
      </c>
      <c r="X895" s="7" t="s">
        <v>925</v>
      </c>
      <c r="Y895" s="8">
        <v>6.8937682629999997E-2</v>
      </c>
      <c r="Z895" s="8">
        <v>9.5786482391099995E-3</v>
      </c>
      <c r="AA895" s="8">
        <v>6.5570113742400002E-2</v>
      </c>
      <c r="AB895" s="8">
        <v>5.4730744981499997E-2</v>
      </c>
      <c r="AC895" s="8">
        <v>7.8744025733599992E-3</v>
      </c>
      <c r="AD895" s="8">
        <v>5.1922721962599998E-2</v>
      </c>
      <c r="AE895" s="8">
        <v>4.6229732839800003E-2</v>
      </c>
      <c r="AF895" s="8">
        <v>6.2704283614400001E-3</v>
      </c>
      <c r="AG895" s="8">
        <v>4.3518189088899997E-2</v>
      </c>
      <c r="AH895" s="8">
        <v>5.7070755806400003E-2</v>
      </c>
      <c r="AI895" s="8">
        <v>8.3465323747000005E-3</v>
      </c>
      <c r="AJ895" s="8">
        <v>6.4309375284599998E-2</v>
      </c>
      <c r="AK895" s="8">
        <v>0.59734453351799999</v>
      </c>
      <c r="AL895" s="8">
        <v>8.9979185703000005E-6</v>
      </c>
      <c r="AM895" s="8">
        <v>0.46895734878799999</v>
      </c>
      <c r="AN895" s="8">
        <v>1.1440864446100001</v>
      </c>
      <c r="AO895" s="8">
        <v>1.11452786952</v>
      </c>
      <c r="AP895" s="8">
        <v>1.0960183502900001</v>
      </c>
      <c r="AS895" s="7">
        <v>811122</v>
      </c>
      <c r="AT895" s="7" t="s">
        <v>925</v>
      </c>
      <c r="AU895" s="8">
        <v>0.10253812694929677</v>
      </c>
      <c r="AV895" s="8">
        <v>2.597565416080274E-2</v>
      </c>
      <c r="AW895" s="8">
        <v>0.1940375750835629</v>
      </c>
      <c r="AX895" s="8">
        <v>6.4406766243554847E-2</v>
      </c>
      <c r="AY895" s="8">
        <v>1.7348548933841447E-2</v>
      </c>
      <c r="AZ895" s="8">
        <v>0.11852144538319516</v>
      </c>
      <c r="BA895" s="8">
        <v>7.1345605290774203E-2</v>
      </c>
      <c r="BB895" s="8">
        <v>1.857726778277775E-2</v>
      </c>
      <c r="BC895" s="8">
        <v>0.14722456954599353</v>
      </c>
      <c r="BD895" s="8">
        <v>8.99110349638403E-2</v>
      </c>
      <c r="BE895" s="8">
        <v>2.3674041571509527E-2</v>
      </c>
      <c r="BF895" s="8">
        <v>0.17971738528608067</v>
      </c>
      <c r="BG895" s="8">
        <v>0.55880617651683884</v>
      </c>
      <c r="BH895" s="8">
        <v>9.7863649368240333E-6</v>
      </c>
      <c r="BI895" s="8">
        <v>0.43870203596296753</v>
      </c>
      <c r="BJ895" s="8">
        <v>1.3225513561935482</v>
      </c>
      <c r="BK895" s="8">
        <v>1.1357606315283866</v>
      </c>
      <c r="BL895" s="8">
        <v>1.1726313135875805</v>
      </c>
    </row>
    <row r="896" spans="1:64" x14ac:dyDescent="0.3">
      <c r="A896" s="7">
        <v>811191</v>
      </c>
      <c r="B896" s="7" t="s">
        <v>926</v>
      </c>
      <c r="C896" s="8">
        <f t="shared" si="234"/>
        <v>6.8912030833400001E-2</v>
      </c>
      <c r="D896" s="8">
        <f t="shared" si="235"/>
        <v>9.5896912930000001E-3</v>
      </c>
      <c r="E896" s="8">
        <f t="shared" si="236"/>
        <v>6.3345225236699998E-2</v>
      </c>
      <c r="F896" s="8">
        <f t="shared" si="237"/>
        <v>3.8313326394699997E-2</v>
      </c>
      <c r="G896" s="8">
        <f t="shared" si="238"/>
        <v>5.5017824448400001E-3</v>
      </c>
      <c r="H896" s="8">
        <f t="shared" si="239"/>
        <v>3.45613686639E-2</v>
      </c>
      <c r="I896" s="8">
        <f t="shared" si="240"/>
        <v>4.6477394701199999E-2</v>
      </c>
      <c r="J896" s="8">
        <f t="shared" si="241"/>
        <v>6.3110732436800002E-3</v>
      </c>
      <c r="K896" s="8">
        <f t="shared" si="242"/>
        <v>4.2203664694399998E-2</v>
      </c>
      <c r="L896" s="8">
        <f t="shared" si="243"/>
        <v>5.65107664577E-2</v>
      </c>
      <c r="M896" s="8">
        <f t="shared" si="244"/>
        <v>8.2833301442299997E-3</v>
      </c>
      <c r="N896" s="8">
        <f t="shared" si="245"/>
        <v>6.15583532227E-2</v>
      </c>
      <c r="O896" s="8">
        <f t="shared" si="246"/>
        <v>0.60229896386799997</v>
      </c>
      <c r="P896" s="8">
        <f t="shared" si="247"/>
        <v>1.28840556884E-5</v>
      </c>
      <c r="Q896" s="8">
        <f t="shared" si="248"/>
        <v>0.46620785813900001</v>
      </c>
      <c r="R896" s="8">
        <f t="shared" si="249"/>
        <v>1.1418469473599999</v>
      </c>
      <c r="S896" s="8">
        <f t="shared" si="250"/>
        <v>1.0783764775</v>
      </c>
      <c r="T896" s="8">
        <f t="shared" si="251"/>
        <v>1.0949921326400001</v>
      </c>
      <c r="W896" s="7" t="s">
        <v>2199</v>
      </c>
      <c r="X896" s="7" t="s">
        <v>926</v>
      </c>
      <c r="Y896" s="8">
        <v>6.8912030833400001E-2</v>
      </c>
      <c r="Z896" s="8">
        <v>9.5896912930000001E-3</v>
      </c>
      <c r="AA896" s="8">
        <v>6.3345225236699998E-2</v>
      </c>
      <c r="AB896" s="8">
        <v>3.8313326394699997E-2</v>
      </c>
      <c r="AC896" s="8">
        <v>5.5017824448400001E-3</v>
      </c>
      <c r="AD896" s="8">
        <v>3.45613686639E-2</v>
      </c>
      <c r="AE896" s="8">
        <v>4.6477394701199999E-2</v>
      </c>
      <c r="AF896" s="8">
        <v>6.3110732436800002E-3</v>
      </c>
      <c r="AG896" s="8">
        <v>4.2203664694399998E-2</v>
      </c>
      <c r="AH896" s="8">
        <v>5.65107664577E-2</v>
      </c>
      <c r="AI896" s="8">
        <v>8.2833301442299997E-3</v>
      </c>
      <c r="AJ896" s="8">
        <v>6.15583532227E-2</v>
      </c>
      <c r="AK896" s="8">
        <v>0.60229896386799997</v>
      </c>
      <c r="AL896" s="8">
        <v>1.28840556884E-5</v>
      </c>
      <c r="AM896" s="8">
        <v>0.46620785813900001</v>
      </c>
      <c r="AN896" s="8">
        <v>1.1418469473599999</v>
      </c>
      <c r="AO896" s="8">
        <v>1.0783764775</v>
      </c>
      <c r="AP896" s="8">
        <v>1.0949921326400001</v>
      </c>
      <c r="AS896" s="7">
        <v>811191</v>
      </c>
      <c r="AT896" s="7" t="s">
        <v>926</v>
      </c>
      <c r="AU896" s="8">
        <v>0.10361076299921614</v>
      </c>
      <c r="AV896" s="8">
        <v>2.6203331936071293E-2</v>
      </c>
      <c r="AW896" s="8">
        <v>0.19347871455586127</v>
      </c>
      <c r="AX896" s="8">
        <v>5.4336984513280014E-2</v>
      </c>
      <c r="AY896" s="8">
        <v>1.410775051686919E-2</v>
      </c>
      <c r="AZ896" s="8">
        <v>9.623315199544677E-2</v>
      </c>
      <c r="BA896" s="8">
        <v>7.2564980790427433E-2</v>
      </c>
      <c r="BB896" s="8">
        <v>1.8853034918853227E-2</v>
      </c>
      <c r="BC896" s="8">
        <v>0.14775867112790966</v>
      </c>
      <c r="BD896" s="8">
        <v>9.0125783714372534E-2</v>
      </c>
      <c r="BE896" s="8">
        <v>2.3679914590192735E-2</v>
      </c>
      <c r="BF896" s="8">
        <v>0.17725438856941284</v>
      </c>
      <c r="BG896" s="8">
        <v>0.57315546561632336</v>
      </c>
      <c r="BH896" s="8">
        <v>1.228324078674919E-5</v>
      </c>
      <c r="BI896" s="8">
        <v>0.44364941339033903</v>
      </c>
      <c r="BJ896" s="8">
        <v>1.3232928094914516</v>
      </c>
      <c r="BK896" s="8">
        <v>1.1162907902516126</v>
      </c>
      <c r="BL896" s="8">
        <v>1.1907895900635486</v>
      </c>
    </row>
    <row r="897" spans="1:64" x14ac:dyDescent="0.3">
      <c r="A897" s="7">
        <v>811192</v>
      </c>
      <c r="B897" s="7" t="s">
        <v>927</v>
      </c>
      <c r="C897" s="8">
        <f t="shared" si="234"/>
        <v>6.8814536374300003E-2</v>
      </c>
      <c r="D897" s="8">
        <f t="shared" si="235"/>
        <v>9.5742490310100001E-3</v>
      </c>
      <c r="E897" s="8">
        <f t="shared" si="236"/>
        <v>6.4541873109299999E-2</v>
      </c>
      <c r="F897" s="8">
        <f t="shared" si="237"/>
        <v>3.4088776662799997E-2</v>
      </c>
      <c r="G897" s="8">
        <f t="shared" si="238"/>
        <v>4.8781923037800002E-3</v>
      </c>
      <c r="H897" s="8">
        <f t="shared" si="239"/>
        <v>3.1652752728599999E-2</v>
      </c>
      <c r="I897" s="8">
        <f t="shared" si="240"/>
        <v>4.6033470205000003E-2</v>
      </c>
      <c r="J897" s="8">
        <f t="shared" si="241"/>
        <v>6.2446344736299996E-3</v>
      </c>
      <c r="K897" s="8">
        <f t="shared" si="242"/>
        <v>4.2677164057799997E-2</v>
      </c>
      <c r="L897" s="8">
        <f t="shared" si="243"/>
        <v>5.5769692348700002E-2</v>
      </c>
      <c r="M897" s="8">
        <f t="shared" si="244"/>
        <v>8.1796886246499993E-3</v>
      </c>
      <c r="N897" s="8">
        <f t="shared" si="245"/>
        <v>6.2118063066500001E-2</v>
      </c>
      <c r="O897" s="8">
        <f t="shared" si="246"/>
        <v>0.60904799919399999</v>
      </c>
      <c r="P897" s="8">
        <f t="shared" si="247"/>
        <v>1.45155551613E-5</v>
      </c>
      <c r="Q897" s="8">
        <f t="shared" si="248"/>
        <v>0.47055871301800001</v>
      </c>
      <c r="R897" s="8">
        <f t="shared" si="249"/>
        <v>1.1429306585100001</v>
      </c>
      <c r="S897" s="8">
        <f t="shared" si="250"/>
        <v>1.0706197217</v>
      </c>
      <c r="T897" s="8">
        <f t="shared" si="251"/>
        <v>1.0949552687399999</v>
      </c>
      <c r="W897" s="7" t="s">
        <v>2200</v>
      </c>
      <c r="X897" s="7" t="s">
        <v>927</v>
      </c>
      <c r="Y897" s="8">
        <v>6.8814536374300003E-2</v>
      </c>
      <c r="Z897" s="8">
        <v>9.5742490310100001E-3</v>
      </c>
      <c r="AA897" s="8">
        <v>6.4541873109299999E-2</v>
      </c>
      <c r="AB897" s="8">
        <v>3.4088776662799997E-2</v>
      </c>
      <c r="AC897" s="8">
        <v>4.8781923037800002E-3</v>
      </c>
      <c r="AD897" s="8">
        <v>3.1652752728599999E-2</v>
      </c>
      <c r="AE897" s="8">
        <v>4.6033470205000003E-2</v>
      </c>
      <c r="AF897" s="8">
        <v>6.2446344736299996E-3</v>
      </c>
      <c r="AG897" s="8">
        <v>4.2677164057799997E-2</v>
      </c>
      <c r="AH897" s="8">
        <v>5.5769692348700002E-2</v>
      </c>
      <c r="AI897" s="8">
        <v>8.1796886246499993E-3</v>
      </c>
      <c r="AJ897" s="8">
        <v>6.2118063066500001E-2</v>
      </c>
      <c r="AK897" s="8">
        <v>0.60904799919399999</v>
      </c>
      <c r="AL897" s="8">
        <v>1.45155551613E-5</v>
      </c>
      <c r="AM897" s="8">
        <v>0.47055871301800001</v>
      </c>
      <c r="AN897" s="8">
        <v>1.1429306585100001</v>
      </c>
      <c r="AO897" s="8">
        <v>1.0706197217</v>
      </c>
      <c r="AP897" s="8">
        <v>1.0949552687399999</v>
      </c>
      <c r="AS897" s="7">
        <v>811192</v>
      </c>
      <c r="AT897" s="7" t="s">
        <v>927</v>
      </c>
      <c r="AU897" s="8">
        <v>0.1044499635868532</v>
      </c>
      <c r="AV897" s="8">
        <v>2.6302069195227425E-2</v>
      </c>
      <c r="AW897" s="8">
        <v>0.19514749203385479</v>
      </c>
      <c r="AX897" s="8">
        <v>4.4702777492711281E-2</v>
      </c>
      <c r="AY897" s="8">
        <v>1.164566175899371E-2</v>
      </c>
      <c r="AZ897" s="8">
        <v>7.9348222141498406E-2</v>
      </c>
      <c r="BA897" s="8">
        <v>7.2364793832077431E-2</v>
      </c>
      <c r="BB897" s="8">
        <v>1.8735991601592745E-2</v>
      </c>
      <c r="BC897" s="8">
        <v>0.14720465117663231</v>
      </c>
      <c r="BD897" s="8">
        <v>8.9701094257858077E-2</v>
      </c>
      <c r="BE897" s="8">
        <v>2.3504873235421123E-2</v>
      </c>
      <c r="BF897" s="8">
        <v>0.17721176188492094</v>
      </c>
      <c r="BG897" s="8">
        <v>0.58940128954258086</v>
      </c>
      <c r="BH897" s="8">
        <v>1.4381015774468227E-5</v>
      </c>
      <c r="BI897" s="8">
        <v>0.45537939969483915</v>
      </c>
      <c r="BJ897" s="8">
        <v>1.3258995248151615</v>
      </c>
      <c r="BK897" s="8">
        <v>1.1034385968767741</v>
      </c>
      <c r="BL897" s="8">
        <v>1.2060473720938707</v>
      </c>
    </row>
    <row r="898" spans="1:64" x14ac:dyDescent="0.3">
      <c r="A898" s="7">
        <v>811198</v>
      </c>
      <c r="B898" s="7" t="s">
        <v>928</v>
      </c>
      <c r="C898" s="8">
        <f t="shared" si="234"/>
        <v>6.898008001E-2</v>
      </c>
      <c r="D898" s="8">
        <f t="shared" si="235"/>
        <v>9.5764036609300007E-3</v>
      </c>
      <c r="E898" s="8">
        <f t="shared" si="236"/>
        <v>6.02397897379E-2</v>
      </c>
      <c r="F898" s="8">
        <f t="shared" si="237"/>
        <v>3.2211117320600002E-2</v>
      </c>
      <c r="G898" s="8">
        <f t="shared" si="238"/>
        <v>4.6374391613500003E-3</v>
      </c>
      <c r="H898" s="8">
        <f t="shared" si="239"/>
        <v>2.7377661233399998E-2</v>
      </c>
      <c r="I898" s="8">
        <f t="shared" si="240"/>
        <v>4.6042154799799999E-2</v>
      </c>
      <c r="J898" s="8">
        <f t="shared" si="241"/>
        <v>6.2478821527400001E-3</v>
      </c>
      <c r="K898" s="8">
        <f t="shared" si="242"/>
        <v>3.9482961447800002E-2</v>
      </c>
      <c r="L898" s="8">
        <f t="shared" si="243"/>
        <v>5.73106296024E-2</v>
      </c>
      <c r="M898" s="8">
        <f t="shared" si="244"/>
        <v>8.3768053054499997E-3</v>
      </c>
      <c r="N898" s="8">
        <f t="shared" si="245"/>
        <v>5.93580131228E-2</v>
      </c>
      <c r="O898" s="8">
        <f t="shared" si="246"/>
        <v>0.59519550330500004</v>
      </c>
      <c r="P898" s="8">
        <f t="shared" si="247"/>
        <v>1.5278344500100002E-5</v>
      </c>
      <c r="Q898" s="8">
        <f t="shared" si="248"/>
        <v>0.47057601858800002</v>
      </c>
      <c r="R898" s="8">
        <f t="shared" si="249"/>
        <v>1.1387962734099999</v>
      </c>
      <c r="S898" s="8">
        <f t="shared" si="250"/>
        <v>1.0642262177199999</v>
      </c>
      <c r="T898" s="8">
        <f t="shared" si="251"/>
        <v>1.0917729984</v>
      </c>
      <c r="W898" s="7" t="s">
        <v>2201</v>
      </c>
      <c r="X898" s="7" t="s">
        <v>928</v>
      </c>
      <c r="Y898" s="8">
        <v>6.898008001E-2</v>
      </c>
      <c r="Z898" s="8">
        <v>9.5764036609300007E-3</v>
      </c>
      <c r="AA898" s="8">
        <v>6.02397897379E-2</v>
      </c>
      <c r="AB898" s="8">
        <v>3.2211117320600002E-2</v>
      </c>
      <c r="AC898" s="8">
        <v>4.6374391613500003E-3</v>
      </c>
      <c r="AD898" s="8">
        <v>2.7377661233399998E-2</v>
      </c>
      <c r="AE898" s="8">
        <v>4.6042154799799999E-2</v>
      </c>
      <c r="AF898" s="8">
        <v>6.2478821527400001E-3</v>
      </c>
      <c r="AG898" s="8">
        <v>3.9482961447800002E-2</v>
      </c>
      <c r="AH898" s="8">
        <v>5.73106296024E-2</v>
      </c>
      <c r="AI898" s="8">
        <v>8.3768053054499997E-3</v>
      </c>
      <c r="AJ898" s="8">
        <v>5.93580131228E-2</v>
      </c>
      <c r="AK898" s="8">
        <v>0.59519550330500004</v>
      </c>
      <c r="AL898" s="8">
        <v>1.5278344500100002E-5</v>
      </c>
      <c r="AM898" s="8">
        <v>0.47057601858800002</v>
      </c>
      <c r="AN898" s="8">
        <v>1.1387962734099999</v>
      </c>
      <c r="AO898" s="8">
        <v>1.0642262177199999</v>
      </c>
      <c r="AP898" s="8">
        <v>1.0917729984</v>
      </c>
      <c r="AS898" s="7">
        <v>811198</v>
      </c>
      <c r="AT898" s="7" t="s">
        <v>928</v>
      </c>
      <c r="AU898" s="8">
        <v>0.10234941415020804</v>
      </c>
      <c r="AV898" s="8">
        <v>2.5922139061599351E-2</v>
      </c>
      <c r="AW898" s="8">
        <v>0.18764453937239836</v>
      </c>
      <c r="AX898" s="8">
        <v>5.6451848371034521E-2</v>
      </c>
      <c r="AY898" s="8">
        <v>1.5037920952501288E-2</v>
      </c>
      <c r="AZ898" s="8">
        <v>9.88697141184742E-2</v>
      </c>
      <c r="BA898" s="8">
        <v>7.0961321614712886E-2</v>
      </c>
      <c r="BB898" s="8">
        <v>1.8465861963725485E-2</v>
      </c>
      <c r="BC898" s="8">
        <v>0.14167171147480484</v>
      </c>
      <c r="BD898" s="8">
        <v>9.0172745662004838E-2</v>
      </c>
      <c r="BE898" s="8">
        <v>2.3718647969919675E-2</v>
      </c>
      <c r="BF898" s="8">
        <v>0.17440114932857906</v>
      </c>
      <c r="BG898" s="8">
        <v>0.55679579341435481</v>
      </c>
      <c r="BH898" s="8">
        <v>1.2289230612887904E-5</v>
      </c>
      <c r="BI898" s="8">
        <v>0.44021627545329095</v>
      </c>
      <c r="BJ898" s="8">
        <v>1.3159160925840323</v>
      </c>
      <c r="BK898" s="8">
        <v>1.1058433544091935</v>
      </c>
      <c r="BL898" s="8">
        <v>1.1665827660209676</v>
      </c>
    </row>
    <row r="899" spans="1:64" x14ac:dyDescent="0.3">
      <c r="A899" s="7">
        <v>811210</v>
      </c>
      <c r="B899" s="7" t="s">
        <v>1263</v>
      </c>
      <c r="C899" s="8">
        <f t="shared" ref="C899:C948" si="252">IF(Y899=0,VLOOKUP(A899,$AS$2:$BL$948,3,FALSE),Y899)</f>
        <v>4.8938970270900002E-2</v>
      </c>
      <c r="D899" s="8">
        <f t="shared" ref="D899:D948" si="253">IF(Z899=0,VLOOKUP(A899,$AS$2:$BL$948,4,FALSE),Z899)</f>
        <v>8.1687123077799993E-3</v>
      </c>
      <c r="E899" s="8">
        <f t="shared" ref="E899:E948" si="254">IF(AA899=0,VLOOKUP(A899,$AS$2:$BL$948,5,FALSE),AA899)</f>
        <v>7.1235362341400002E-2</v>
      </c>
      <c r="F899" s="8">
        <f t="shared" ref="F899:F948" si="255">IF(AB899=0,VLOOKUP($A899,$AS$2:$BL$948,6,FALSE),AB899)</f>
        <v>1.29633904797E-2</v>
      </c>
      <c r="G899" s="8">
        <f t="shared" ref="G899:G948" si="256">IF(AC899=0,VLOOKUP($A899,$AS$2:$BL$948,7,FALSE),AC899)</f>
        <v>1.7291845993E-3</v>
      </c>
      <c r="H899" s="8">
        <f t="shared" ref="H899:H948" si="257">IF(AD899=0,VLOOKUP($A899,$AS$2:$BL$948,8,FALSE),AD899)</f>
        <v>1.7977638751299999E-2</v>
      </c>
      <c r="I899" s="8">
        <f t="shared" ref="I899:I948" si="258">IF(AE899=0,VLOOKUP($A899,$AS$2:$BL$948,9,FALSE),AE899)</f>
        <v>3.2083424950899997E-2</v>
      </c>
      <c r="J899" s="8">
        <f t="shared" ref="J899:J948" si="259">IF(AF899=0,VLOOKUP($A899,$AS$2:$BL$948,10,FALSE),AF899)</f>
        <v>4.27893675289E-3</v>
      </c>
      <c r="K899" s="8">
        <f t="shared" ref="K899:K948" si="260">IF(AG899=0,VLOOKUP($A899,$AS$2:$BL$948,11,FALSE),AG899)</f>
        <v>3.9686195942100003E-2</v>
      </c>
      <c r="L899" s="8">
        <f t="shared" ref="L899:L948" si="261">IF(AH899=0,VLOOKUP($A899,$AS$2:$BL$948,12,FALSE),AH899)</f>
        <v>4.0554871503899997E-2</v>
      </c>
      <c r="M899" s="8">
        <f t="shared" ref="M899:M948" si="262">IF(AI899=0,VLOOKUP($A899,$AS$2:$BL$948,13,FALSE),AI899)</f>
        <v>6.4355614255800003E-3</v>
      </c>
      <c r="N899" s="8">
        <f t="shared" ref="N899:N948" si="263">IF(AJ899=0,VLOOKUP($A899,$AS$2:$BL$948,14,FALSE),AJ899)</f>
        <v>6.5725528693200003E-2</v>
      </c>
      <c r="O899" s="8">
        <f t="shared" ref="O899:O948" si="264">IF(AK899=0,VLOOKUP($A899,$AS$2:$BL$948,15,FALSE),AK899)</f>
        <v>0.64251658007699997</v>
      </c>
      <c r="P899" s="8">
        <f t="shared" ref="P899:P948" si="265">IF(AL899=0,VLOOKUP($A899,$AS$2:$BL$948,16,FALSE),AL899)</f>
        <v>3.2168694175000001E-5</v>
      </c>
      <c r="Q899" s="8">
        <f t="shared" ref="Q899:Q948" si="266">IF(AM899=0,VLOOKUP($A899,$AS$2:$BL$948,17,FALSE),AM899)</f>
        <v>0.571664143919</v>
      </c>
      <c r="R899" s="8">
        <f t="shared" ref="R899:R948" si="267">IF(AN899=0,VLOOKUP($A899,$AS$2:$BL$948,18,FALSE),AN899)</f>
        <v>1.12834304492</v>
      </c>
      <c r="S899" s="8">
        <f t="shared" ref="S899:S948" si="268">IF(AO899=0,VLOOKUP($A899,$AS$2:$BL$948,19,FALSE),AO899)</f>
        <v>1.0326702138299999</v>
      </c>
      <c r="T899" s="8">
        <f t="shared" ref="T899:T948" si="269">IF(AP899=0,VLOOKUP($A899,$AS$2:$BL$948,20,FALSE),AP899)</f>
        <v>1.0760485576500001</v>
      </c>
      <c r="W899" s="7" t="s">
        <v>2202</v>
      </c>
      <c r="X899" s="7" t="s">
        <v>1263</v>
      </c>
      <c r="Y899" s="8">
        <v>4.8938970270900002E-2</v>
      </c>
      <c r="Z899" s="8">
        <v>8.1687123077799993E-3</v>
      </c>
      <c r="AA899" s="8">
        <v>7.1235362341400002E-2</v>
      </c>
      <c r="AB899" s="8">
        <v>1.29633904797E-2</v>
      </c>
      <c r="AC899" s="8">
        <v>1.7291845993E-3</v>
      </c>
      <c r="AD899" s="8">
        <v>1.7977638751299999E-2</v>
      </c>
      <c r="AE899" s="8">
        <v>3.2083424950899997E-2</v>
      </c>
      <c r="AF899" s="8">
        <v>4.27893675289E-3</v>
      </c>
      <c r="AG899" s="8">
        <v>3.9686195942100003E-2</v>
      </c>
      <c r="AH899" s="8">
        <v>4.0554871503899997E-2</v>
      </c>
      <c r="AI899" s="8">
        <v>6.4355614255800003E-3</v>
      </c>
      <c r="AJ899" s="8">
        <v>6.5725528693200003E-2</v>
      </c>
      <c r="AK899" s="8">
        <v>0.64251658007699997</v>
      </c>
      <c r="AL899" s="8">
        <v>3.2168694175000001E-5</v>
      </c>
      <c r="AM899" s="8">
        <v>0.571664143919</v>
      </c>
      <c r="AN899" s="8">
        <v>1.12834304492</v>
      </c>
      <c r="AO899" s="8">
        <v>1.0326702138299999</v>
      </c>
      <c r="AP899" s="8">
        <v>1.0760485576500001</v>
      </c>
      <c r="AS899" s="7">
        <v>811210</v>
      </c>
      <c r="AT899" s="7" t="s">
        <v>1263</v>
      </c>
      <c r="AU899" s="8">
        <v>9.8841980655541936E-2</v>
      </c>
      <c r="AV899" s="8">
        <v>2.3137714153373224E-2</v>
      </c>
      <c r="AW899" s="8">
        <v>0.18591073500691777</v>
      </c>
      <c r="AX899" s="8">
        <v>5.6547070919138867E-2</v>
      </c>
      <c r="AY899" s="8">
        <v>1.2605493584898706E-2</v>
      </c>
      <c r="AZ899" s="8">
        <v>0.10148070452744352</v>
      </c>
      <c r="BA899" s="8">
        <v>6.7612825061053233E-2</v>
      </c>
      <c r="BB899" s="8">
        <v>1.4105495549159517E-2</v>
      </c>
      <c r="BC899" s="8">
        <v>0.11465403866198708</v>
      </c>
      <c r="BD899" s="8">
        <v>8.9758475917085481E-2</v>
      </c>
      <c r="BE899" s="8">
        <v>1.9821463958549841E-2</v>
      </c>
      <c r="BF899" s="8">
        <v>0.16653486930210973</v>
      </c>
      <c r="BG899" s="8">
        <v>0.60106389749138722</v>
      </c>
      <c r="BH899" s="8">
        <v>1.5972750373284036E-5</v>
      </c>
      <c r="BI899" s="8">
        <v>0.53478258624680686</v>
      </c>
      <c r="BJ899" s="8">
        <v>1.3078904298153224</v>
      </c>
      <c r="BK899" s="8">
        <v>1.1061171399996774</v>
      </c>
      <c r="BL899" s="8">
        <v>1.131856230240323</v>
      </c>
    </row>
    <row r="900" spans="1:64" x14ac:dyDescent="0.3">
      <c r="A900" s="7">
        <v>811310</v>
      </c>
      <c r="B900" s="7" t="s">
        <v>929</v>
      </c>
      <c r="C900" s="8">
        <f t="shared" si="252"/>
        <v>6.3705342454699998E-2</v>
      </c>
      <c r="D900" s="8">
        <f t="shared" si="253"/>
        <v>1.01551287347E-2</v>
      </c>
      <c r="E900" s="8">
        <f t="shared" si="254"/>
        <v>6.0763891258800003E-2</v>
      </c>
      <c r="F900" s="8">
        <f t="shared" si="255"/>
        <v>5.0042416736299999E-2</v>
      </c>
      <c r="G900" s="8">
        <f t="shared" si="256"/>
        <v>6.3625540831100001E-3</v>
      </c>
      <c r="H900" s="8">
        <f t="shared" si="257"/>
        <v>4.2234470454500003E-2</v>
      </c>
      <c r="I900" s="8">
        <f t="shared" si="258"/>
        <v>4.2767173937199997E-2</v>
      </c>
      <c r="J900" s="8">
        <f t="shared" si="259"/>
        <v>5.8632262975399996E-3</v>
      </c>
      <c r="K900" s="8">
        <f t="shared" si="260"/>
        <v>3.54548911797E-2</v>
      </c>
      <c r="L900" s="8">
        <f t="shared" si="261"/>
        <v>5.7115855570599998E-2</v>
      </c>
      <c r="M900" s="8">
        <f t="shared" si="262"/>
        <v>8.4410444137100003E-3</v>
      </c>
      <c r="N900" s="8">
        <f t="shared" si="263"/>
        <v>6.0480996087E-2</v>
      </c>
      <c r="O900" s="8">
        <f t="shared" si="264"/>
        <v>0.60454713162600004</v>
      </c>
      <c r="P900" s="8">
        <f t="shared" si="265"/>
        <v>1.0799571649E-5</v>
      </c>
      <c r="Q900" s="8">
        <f t="shared" si="266"/>
        <v>0.52025973942600001</v>
      </c>
      <c r="R900" s="8">
        <f t="shared" si="267"/>
        <v>1.1346243624500001</v>
      </c>
      <c r="S900" s="8">
        <f t="shared" si="268"/>
        <v>1.09863944127</v>
      </c>
      <c r="T900" s="8">
        <f t="shared" si="269"/>
        <v>1.0840852914100001</v>
      </c>
      <c r="W900" s="7" t="s">
        <v>2203</v>
      </c>
      <c r="X900" s="7" t="s">
        <v>929</v>
      </c>
      <c r="Y900" s="8">
        <v>6.3705342454699998E-2</v>
      </c>
      <c r="Z900" s="8">
        <v>1.01551287347E-2</v>
      </c>
      <c r="AA900" s="8">
        <v>6.0763891258800003E-2</v>
      </c>
      <c r="AB900" s="8">
        <v>5.0042416736299999E-2</v>
      </c>
      <c r="AC900" s="8">
        <v>6.3625540831100001E-3</v>
      </c>
      <c r="AD900" s="8">
        <v>4.2234470454500003E-2</v>
      </c>
      <c r="AE900" s="8">
        <v>4.2767173937199997E-2</v>
      </c>
      <c r="AF900" s="8">
        <v>5.8632262975399996E-3</v>
      </c>
      <c r="AG900" s="8">
        <v>3.54548911797E-2</v>
      </c>
      <c r="AH900" s="8">
        <v>5.7115855570599998E-2</v>
      </c>
      <c r="AI900" s="8">
        <v>8.4410444137100003E-3</v>
      </c>
      <c r="AJ900" s="8">
        <v>6.0480996087E-2</v>
      </c>
      <c r="AK900" s="8">
        <v>0.60454713162600004</v>
      </c>
      <c r="AL900" s="8">
        <v>1.0799571649E-5</v>
      </c>
      <c r="AM900" s="8">
        <v>0.52025973942600001</v>
      </c>
      <c r="AN900" s="8">
        <v>1.1346243624500001</v>
      </c>
      <c r="AO900" s="8">
        <v>1.09863944127</v>
      </c>
      <c r="AP900" s="8">
        <v>1.0840852914100001</v>
      </c>
      <c r="AS900" s="7">
        <v>811310</v>
      </c>
      <c r="AT900" s="7" t="s">
        <v>929</v>
      </c>
      <c r="AU900" s="8">
        <v>0.10905174640124839</v>
      </c>
      <c r="AV900" s="8">
        <v>2.6191958996610958E-2</v>
      </c>
      <c r="AW900" s="8">
        <v>0.18191144218984034</v>
      </c>
      <c r="AX900" s="8">
        <v>9.4280326811566159E-2</v>
      </c>
      <c r="AY900" s="8">
        <v>2.0121624839558868E-2</v>
      </c>
      <c r="AZ900" s="8">
        <v>0.13494827999157422</v>
      </c>
      <c r="BA900" s="8">
        <v>7.6485266397672586E-2</v>
      </c>
      <c r="BB900" s="8">
        <v>1.7228641472894036E-2</v>
      </c>
      <c r="BC900" s="8">
        <v>0.12222722159739841</v>
      </c>
      <c r="BD900" s="8">
        <v>0.10134773835487096</v>
      </c>
      <c r="BE900" s="8">
        <v>2.3453275820545152E-2</v>
      </c>
      <c r="BF900" s="8">
        <v>0.17278623842303711</v>
      </c>
      <c r="BG900" s="8">
        <v>0.5947963714384833</v>
      </c>
      <c r="BH900" s="8">
        <v>9.0965361384583859E-6</v>
      </c>
      <c r="BI900" s="8">
        <v>0.51186845330622543</v>
      </c>
      <c r="BJ900" s="8">
        <v>1.3171551475879031</v>
      </c>
      <c r="BK900" s="8">
        <v>1.2332211993849997</v>
      </c>
      <c r="BL900" s="8">
        <v>1.1998120972100006</v>
      </c>
    </row>
    <row r="901" spans="1:64" x14ac:dyDescent="0.3">
      <c r="A901" s="7">
        <v>811411</v>
      </c>
      <c r="B901" s="7" t="s">
        <v>930</v>
      </c>
      <c r="C901" s="8">
        <f t="shared" si="252"/>
        <v>2.1480740016000002E-2</v>
      </c>
      <c r="D901" s="8">
        <f t="shared" si="253"/>
        <v>2.70766468226E-3</v>
      </c>
      <c r="E901" s="8">
        <f t="shared" si="254"/>
        <v>0.100566160438</v>
      </c>
      <c r="F901" s="8">
        <f t="shared" si="255"/>
        <v>5.2600028059800004E-3</v>
      </c>
      <c r="G901" s="8">
        <f t="shared" si="256"/>
        <v>7.78090051335E-4</v>
      </c>
      <c r="H901" s="8">
        <f t="shared" si="257"/>
        <v>2.7850636193599999E-2</v>
      </c>
      <c r="I901" s="8">
        <f t="shared" si="258"/>
        <v>1.0176968618600001E-2</v>
      </c>
      <c r="J901" s="8">
        <f t="shared" si="259"/>
        <v>1.2067067666599999E-3</v>
      </c>
      <c r="K901" s="8">
        <f t="shared" si="260"/>
        <v>4.4193706697399998E-2</v>
      </c>
      <c r="L901" s="8">
        <f t="shared" si="261"/>
        <v>1.5069390161599999E-2</v>
      </c>
      <c r="M901" s="8">
        <f t="shared" si="262"/>
        <v>2.0212505203899998E-3</v>
      </c>
      <c r="N901" s="8">
        <f t="shared" si="263"/>
        <v>8.2179404019700003E-2</v>
      </c>
      <c r="O901" s="8">
        <f t="shared" si="264"/>
        <v>0.73191037882900001</v>
      </c>
      <c r="P901" s="8">
        <f t="shared" si="265"/>
        <v>2.8489919542E-5</v>
      </c>
      <c r="Q901" s="8">
        <f t="shared" si="266"/>
        <v>0.71182004885700001</v>
      </c>
      <c r="R901" s="8">
        <f t="shared" si="267"/>
        <v>1.1247545651399999</v>
      </c>
      <c r="S901" s="8">
        <f t="shared" si="268"/>
        <v>1.0338887290500001</v>
      </c>
      <c r="T901" s="8">
        <f t="shared" si="269"/>
        <v>1.0555773820800001</v>
      </c>
      <c r="W901" s="7" t="s">
        <v>2204</v>
      </c>
      <c r="X901" s="7" t="s">
        <v>930</v>
      </c>
      <c r="Y901" s="8">
        <v>2.1480740016000002E-2</v>
      </c>
      <c r="Z901" s="8">
        <v>2.70766468226E-3</v>
      </c>
      <c r="AA901" s="8">
        <v>0.100566160438</v>
      </c>
      <c r="AB901" s="8">
        <v>5.2600028059800004E-3</v>
      </c>
      <c r="AC901" s="8">
        <v>7.78090051335E-4</v>
      </c>
      <c r="AD901" s="8">
        <v>2.7850636193599999E-2</v>
      </c>
      <c r="AE901" s="8">
        <v>1.0176968618600001E-2</v>
      </c>
      <c r="AF901" s="8">
        <v>1.2067067666599999E-3</v>
      </c>
      <c r="AG901" s="8">
        <v>4.4193706697399998E-2</v>
      </c>
      <c r="AH901" s="8">
        <v>1.5069390161599999E-2</v>
      </c>
      <c r="AI901" s="8">
        <v>2.0212505203899998E-3</v>
      </c>
      <c r="AJ901" s="8">
        <v>8.2179404019700003E-2</v>
      </c>
      <c r="AK901" s="8">
        <v>0.73191037882900001</v>
      </c>
      <c r="AL901" s="8">
        <v>2.8489919542E-5</v>
      </c>
      <c r="AM901" s="8">
        <v>0.71182004885700001</v>
      </c>
      <c r="AN901" s="8">
        <v>1.1247545651399999</v>
      </c>
      <c r="AO901" s="8">
        <v>1.0338887290500001</v>
      </c>
      <c r="AP901" s="8">
        <v>1.0555773820800001</v>
      </c>
      <c r="AS901" s="7">
        <v>811411</v>
      </c>
      <c r="AT901" s="7" t="s">
        <v>930</v>
      </c>
      <c r="AU901" s="8">
        <v>3.9801642155824185E-2</v>
      </c>
      <c r="AV901" s="8">
        <v>9.5522655061546797E-3</v>
      </c>
      <c r="AW901" s="8">
        <v>0.2504230868896129</v>
      </c>
      <c r="AX901" s="8">
        <v>9.072089261485802E-3</v>
      </c>
      <c r="AY901" s="8">
        <v>2.4307335827122101E-3</v>
      </c>
      <c r="AZ901" s="8">
        <v>6.0117389253466463E-2</v>
      </c>
      <c r="BA901" s="8">
        <v>1.9060147419739833E-2</v>
      </c>
      <c r="BB901" s="8">
        <v>4.641608360331291E-3</v>
      </c>
      <c r="BC901" s="8">
        <v>0.12463215931266937</v>
      </c>
      <c r="BD901" s="8">
        <v>2.949876566634678E-2</v>
      </c>
      <c r="BE901" s="8">
        <v>7.2665173294796772E-3</v>
      </c>
      <c r="BF901" s="8">
        <v>0.1963851529896532</v>
      </c>
      <c r="BG901" s="8">
        <v>0.70830036660870932</v>
      </c>
      <c r="BH901" s="8">
        <v>3.3200734419261626E-5</v>
      </c>
      <c r="BI901" s="8">
        <v>0.68885811179709655</v>
      </c>
      <c r="BJ901" s="8">
        <v>1.2997769945509674</v>
      </c>
      <c r="BK901" s="8">
        <v>1.0393621475814516</v>
      </c>
      <c r="BL901" s="8">
        <v>1.1160758505762904</v>
      </c>
    </row>
    <row r="902" spans="1:64" x14ac:dyDescent="0.3">
      <c r="A902" s="7">
        <v>811412</v>
      </c>
      <c r="B902" s="7" t="s">
        <v>931</v>
      </c>
      <c r="C902" s="8">
        <f t="shared" si="252"/>
        <v>2.1340229936900001E-2</v>
      </c>
      <c r="D902" s="8">
        <f t="shared" si="253"/>
        <v>2.7161872140399998E-3</v>
      </c>
      <c r="E902" s="8">
        <f t="shared" si="254"/>
        <v>0.101434317405</v>
      </c>
      <c r="F902" s="8">
        <f t="shared" si="255"/>
        <v>5.4885104794199996E-3</v>
      </c>
      <c r="G902" s="8">
        <f t="shared" si="256"/>
        <v>7.9512562977700001E-4</v>
      </c>
      <c r="H902" s="8">
        <f t="shared" si="257"/>
        <v>2.89421752241E-2</v>
      </c>
      <c r="I902" s="8">
        <f t="shared" si="258"/>
        <v>9.9383143920000003E-3</v>
      </c>
      <c r="J902" s="8">
        <f t="shared" si="259"/>
        <v>1.2037112570699999E-3</v>
      </c>
      <c r="K902" s="8">
        <f t="shared" si="260"/>
        <v>4.4537728893199999E-2</v>
      </c>
      <c r="L902" s="8">
        <f t="shared" si="261"/>
        <v>1.35941363084E-2</v>
      </c>
      <c r="M902" s="8">
        <f t="shared" si="262"/>
        <v>1.8401546670800001E-3</v>
      </c>
      <c r="N902" s="8">
        <f t="shared" si="263"/>
        <v>7.5505004325E-2</v>
      </c>
      <c r="O902" s="8">
        <f t="shared" si="264"/>
        <v>0.80325001500500004</v>
      </c>
      <c r="P902" s="8">
        <f t="shared" si="265"/>
        <v>2.77580833407E-5</v>
      </c>
      <c r="Q902" s="8">
        <f t="shared" si="266"/>
        <v>0.71375323724499995</v>
      </c>
      <c r="R902" s="8">
        <f t="shared" si="267"/>
        <v>1.12549073456</v>
      </c>
      <c r="S902" s="8">
        <f t="shared" si="268"/>
        <v>1.0352258113299999</v>
      </c>
      <c r="T902" s="8">
        <f t="shared" si="269"/>
        <v>1.0556797545400001</v>
      </c>
      <c r="W902" s="7" t="s">
        <v>2205</v>
      </c>
      <c r="X902" s="7" t="s">
        <v>931</v>
      </c>
      <c r="Y902" s="8">
        <v>2.1340229936900001E-2</v>
      </c>
      <c r="Z902" s="8">
        <v>2.7161872140399998E-3</v>
      </c>
      <c r="AA902" s="8">
        <v>0.101434317405</v>
      </c>
      <c r="AB902" s="8">
        <v>5.4885104794199996E-3</v>
      </c>
      <c r="AC902" s="8">
        <v>7.9512562977700001E-4</v>
      </c>
      <c r="AD902" s="8">
        <v>2.89421752241E-2</v>
      </c>
      <c r="AE902" s="8">
        <v>9.9383143920000003E-3</v>
      </c>
      <c r="AF902" s="8">
        <v>1.2037112570699999E-3</v>
      </c>
      <c r="AG902" s="8">
        <v>4.4537728893199999E-2</v>
      </c>
      <c r="AH902" s="8">
        <v>1.35941363084E-2</v>
      </c>
      <c r="AI902" s="8">
        <v>1.8401546670800001E-3</v>
      </c>
      <c r="AJ902" s="8">
        <v>7.5505004325E-2</v>
      </c>
      <c r="AK902" s="8">
        <v>0.80325001500500004</v>
      </c>
      <c r="AL902" s="8">
        <v>2.77580833407E-5</v>
      </c>
      <c r="AM902" s="8">
        <v>0.71375323724499995</v>
      </c>
      <c r="AN902" s="8">
        <v>1.12549073456</v>
      </c>
      <c r="AO902" s="8">
        <v>1.0352258113299999</v>
      </c>
      <c r="AP902" s="8">
        <v>1.0556797545400001</v>
      </c>
      <c r="AS902" s="7">
        <v>811412</v>
      </c>
      <c r="AT902" s="7" t="s">
        <v>931</v>
      </c>
      <c r="AU902" s="8">
        <v>3.9281730088146762E-2</v>
      </c>
      <c r="AV902" s="8">
        <v>9.4919300933393527E-3</v>
      </c>
      <c r="AW902" s="8">
        <v>0.24682946263303229</v>
      </c>
      <c r="AX902" s="8">
        <v>9.6733142925103256E-3</v>
      </c>
      <c r="AY902" s="8">
        <v>2.7169774786433543E-3</v>
      </c>
      <c r="AZ902" s="8">
        <v>6.2753567147619357E-2</v>
      </c>
      <c r="BA902" s="8">
        <v>1.8874174371158549E-2</v>
      </c>
      <c r="BB902" s="8">
        <v>4.6026439409772571E-3</v>
      </c>
      <c r="BC902" s="8">
        <v>0.12251177780640321</v>
      </c>
      <c r="BD902" s="8">
        <v>2.6474953050653234E-2</v>
      </c>
      <c r="BE902" s="8">
        <v>6.575499665751129E-3</v>
      </c>
      <c r="BF902" s="8">
        <v>0.17637743474217582</v>
      </c>
      <c r="BG902" s="8">
        <v>0.77733872419838612</v>
      </c>
      <c r="BH902" s="8">
        <v>3.0226815969001617E-5</v>
      </c>
      <c r="BI902" s="8">
        <v>0.6907289392693553</v>
      </c>
      <c r="BJ902" s="8">
        <v>1.295603122814678</v>
      </c>
      <c r="BK902" s="8">
        <v>1.0428857944017738</v>
      </c>
      <c r="BL902" s="8">
        <v>1.1137305316024195</v>
      </c>
    </row>
    <row r="903" spans="1:64" x14ac:dyDescent="0.3">
      <c r="A903" s="7">
        <v>811420</v>
      </c>
      <c r="B903" s="7" t="s">
        <v>932</v>
      </c>
      <c r="C903" s="8">
        <f t="shared" si="252"/>
        <v>2.1418519556999999E-2</v>
      </c>
      <c r="D903" s="8">
        <f t="shared" si="253"/>
        <v>2.7332968903999999E-3</v>
      </c>
      <c r="E903" s="8">
        <f t="shared" si="254"/>
        <v>0.101463818816</v>
      </c>
      <c r="F903" s="8">
        <f t="shared" si="255"/>
        <v>3.3425605225600001E-3</v>
      </c>
      <c r="G903" s="8">
        <f t="shared" si="256"/>
        <v>5.0499774027399995E-4</v>
      </c>
      <c r="H903" s="8">
        <f t="shared" si="257"/>
        <v>1.8277447832399998E-2</v>
      </c>
      <c r="I903" s="8">
        <f t="shared" si="258"/>
        <v>9.8696202677000001E-3</v>
      </c>
      <c r="J903" s="8">
        <f t="shared" si="259"/>
        <v>1.2100706760100001E-3</v>
      </c>
      <c r="K903" s="8">
        <f t="shared" si="260"/>
        <v>4.4461845981400003E-2</v>
      </c>
      <c r="L903" s="8">
        <f t="shared" si="261"/>
        <v>1.37841320459E-2</v>
      </c>
      <c r="M903" s="8">
        <f t="shared" si="262"/>
        <v>1.88272747189E-3</v>
      </c>
      <c r="N903" s="8">
        <f t="shared" si="263"/>
        <v>7.6794983435300002E-2</v>
      </c>
      <c r="O903" s="8">
        <f t="shared" si="264"/>
        <v>0.79010896061799996</v>
      </c>
      <c r="P903" s="8">
        <f t="shared" si="265"/>
        <v>4.4037856223800003E-5</v>
      </c>
      <c r="Q903" s="8">
        <f t="shared" si="266"/>
        <v>0.71546118183600005</v>
      </c>
      <c r="R903" s="8">
        <f t="shared" si="267"/>
        <v>1.12561563526</v>
      </c>
      <c r="S903" s="8">
        <f t="shared" si="268"/>
        <v>1.0221250061</v>
      </c>
      <c r="T903" s="8">
        <f t="shared" si="269"/>
        <v>1.0555415369300001</v>
      </c>
      <c r="W903" s="7" t="s">
        <v>2206</v>
      </c>
      <c r="X903" s="7" t="s">
        <v>932</v>
      </c>
      <c r="Y903" s="8">
        <v>2.1418519556999999E-2</v>
      </c>
      <c r="Z903" s="8">
        <v>2.7332968903999999E-3</v>
      </c>
      <c r="AA903" s="8">
        <v>0.101463818816</v>
      </c>
      <c r="AB903" s="8">
        <v>3.3425605225600001E-3</v>
      </c>
      <c r="AC903" s="8">
        <v>5.0499774027399995E-4</v>
      </c>
      <c r="AD903" s="8">
        <v>1.8277447832399998E-2</v>
      </c>
      <c r="AE903" s="8">
        <v>9.8696202677000001E-3</v>
      </c>
      <c r="AF903" s="8">
        <v>1.2100706760100001E-3</v>
      </c>
      <c r="AG903" s="8">
        <v>4.4461845981400003E-2</v>
      </c>
      <c r="AH903" s="8">
        <v>1.37841320459E-2</v>
      </c>
      <c r="AI903" s="8">
        <v>1.88272747189E-3</v>
      </c>
      <c r="AJ903" s="8">
        <v>7.6794983435300002E-2</v>
      </c>
      <c r="AK903" s="8">
        <v>0.79010896061799996</v>
      </c>
      <c r="AL903" s="8">
        <v>4.4037856223800003E-5</v>
      </c>
      <c r="AM903" s="8">
        <v>0.71546118183600005</v>
      </c>
      <c r="AN903" s="8">
        <v>1.12561563526</v>
      </c>
      <c r="AO903" s="8">
        <v>1.0221250061</v>
      </c>
      <c r="AP903" s="8">
        <v>1.0555415369300001</v>
      </c>
      <c r="AS903" s="7">
        <v>811420</v>
      </c>
      <c r="AT903" s="7" t="s">
        <v>932</v>
      </c>
      <c r="AU903" s="8">
        <v>3.6121174216116117E-2</v>
      </c>
      <c r="AV903" s="8">
        <v>8.982512941481292E-3</v>
      </c>
      <c r="AW903" s="8">
        <v>0.22331954823206612</v>
      </c>
      <c r="AX903" s="8">
        <v>8.5712729096764501E-3</v>
      </c>
      <c r="AY903" s="8">
        <v>2.4824058437723541E-3</v>
      </c>
      <c r="AZ903" s="8">
        <v>5.3308755322456436E-2</v>
      </c>
      <c r="BA903" s="8">
        <v>1.7329741366282254E-2</v>
      </c>
      <c r="BB903" s="8">
        <v>4.3613799054469365E-3</v>
      </c>
      <c r="BC903" s="8">
        <v>0.11043316237226132</v>
      </c>
      <c r="BD903" s="8">
        <v>2.4753194369351608E-2</v>
      </c>
      <c r="BE903" s="8">
        <v>6.3358610547030649E-3</v>
      </c>
      <c r="BF903" s="8">
        <v>0.16248852259318228</v>
      </c>
      <c r="BG903" s="8">
        <v>0.67541572439925768</v>
      </c>
      <c r="BH903" s="8">
        <v>2.7678367001383875E-5</v>
      </c>
      <c r="BI903" s="8">
        <v>0.61160391350496812</v>
      </c>
      <c r="BJ903" s="8">
        <v>1.2684232353891938</v>
      </c>
      <c r="BK903" s="8">
        <v>0.91920114375370954</v>
      </c>
      <c r="BL903" s="8">
        <v>0.98696299332129001</v>
      </c>
    </row>
    <row r="904" spans="1:64" x14ac:dyDescent="0.3">
      <c r="A904" s="7">
        <v>811430</v>
      </c>
      <c r="B904" s="7" t="s">
        <v>933</v>
      </c>
      <c r="C904" s="8">
        <f t="shared" si="252"/>
        <v>1.7365754908090326E-2</v>
      </c>
      <c r="D904" s="8">
        <f t="shared" si="253"/>
        <v>5.3056202893774201E-3</v>
      </c>
      <c r="E904" s="8">
        <f t="shared" si="254"/>
        <v>9.9818862083532259E-2</v>
      </c>
      <c r="F904" s="8">
        <f t="shared" si="255"/>
        <v>2.9730863562054842E-3</v>
      </c>
      <c r="G904" s="8">
        <f t="shared" si="256"/>
        <v>1.0843645421948064E-3</v>
      </c>
      <c r="H904" s="8">
        <f t="shared" si="257"/>
        <v>1.9252847418430651E-2</v>
      </c>
      <c r="I904" s="8">
        <f t="shared" si="258"/>
        <v>8.3108539472667737E-3</v>
      </c>
      <c r="J904" s="8">
        <f t="shared" si="259"/>
        <v>2.6352677746759681E-3</v>
      </c>
      <c r="K904" s="8">
        <f t="shared" si="260"/>
        <v>4.9149176189308065E-2</v>
      </c>
      <c r="L904" s="8">
        <f t="shared" si="261"/>
        <v>1.6075795175706453E-2</v>
      </c>
      <c r="M904" s="8">
        <f t="shared" si="262"/>
        <v>5.0624123293053222E-3</v>
      </c>
      <c r="N904" s="8">
        <f t="shared" si="263"/>
        <v>9.7441597571403235E-2</v>
      </c>
      <c r="O904" s="8">
        <f t="shared" si="264"/>
        <v>0.19006751882193548</v>
      </c>
      <c r="P904" s="8">
        <f t="shared" si="265"/>
        <v>1.0110195218201613E-5</v>
      </c>
      <c r="Q904" s="8">
        <f t="shared" si="266"/>
        <v>0.23171539496838719</v>
      </c>
      <c r="R904" s="8">
        <f t="shared" si="267"/>
        <v>1</v>
      </c>
      <c r="S904" s="8">
        <f t="shared" si="268"/>
        <v>0.34589094347870963</v>
      </c>
      <c r="T904" s="8">
        <f t="shared" si="269"/>
        <v>0.38267594307274194</v>
      </c>
      <c r="W904" s="7" t="s">
        <v>2207</v>
      </c>
      <c r="X904" s="7" t="s">
        <v>933</v>
      </c>
      <c r="Y904" s="8">
        <v>0</v>
      </c>
      <c r="Z904" s="8">
        <v>0</v>
      </c>
      <c r="AA904" s="8">
        <v>0</v>
      </c>
      <c r="AB904" s="8">
        <v>0</v>
      </c>
      <c r="AC904" s="8">
        <v>0</v>
      </c>
      <c r="AD904" s="8">
        <v>0</v>
      </c>
      <c r="AE904" s="8">
        <v>0</v>
      </c>
      <c r="AF904" s="8">
        <v>0</v>
      </c>
      <c r="AG904" s="8">
        <v>0</v>
      </c>
      <c r="AH904" s="8">
        <v>0</v>
      </c>
      <c r="AI904" s="8">
        <v>0</v>
      </c>
      <c r="AJ904" s="8">
        <v>0</v>
      </c>
      <c r="AK904" s="8">
        <v>0</v>
      </c>
      <c r="AL904" s="8">
        <v>0</v>
      </c>
      <c r="AM904" s="8">
        <v>0</v>
      </c>
      <c r="AN904" s="8">
        <v>1</v>
      </c>
      <c r="AO904" s="8">
        <v>0</v>
      </c>
      <c r="AP904" s="8">
        <v>0</v>
      </c>
      <c r="AS904" s="7">
        <v>811430</v>
      </c>
      <c r="AT904" s="7" t="s">
        <v>933</v>
      </c>
      <c r="AU904" s="8">
        <v>1.7365754908090326E-2</v>
      </c>
      <c r="AV904" s="8">
        <v>5.3056202893774201E-3</v>
      </c>
      <c r="AW904" s="8">
        <v>9.9818862083532259E-2</v>
      </c>
      <c r="AX904" s="8">
        <v>2.9730863562054842E-3</v>
      </c>
      <c r="AY904" s="8">
        <v>1.0843645421948064E-3</v>
      </c>
      <c r="AZ904" s="8">
        <v>1.9252847418430651E-2</v>
      </c>
      <c r="BA904" s="8">
        <v>8.3108539472667737E-3</v>
      </c>
      <c r="BB904" s="8">
        <v>2.6352677746759681E-3</v>
      </c>
      <c r="BC904" s="8">
        <v>4.9149176189308065E-2</v>
      </c>
      <c r="BD904" s="8">
        <v>1.6075795175706453E-2</v>
      </c>
      <c r="BE904" s="8">
        <v>5.0624123293053222E-3</v>
      </c>
      <c r="BF904" s="8">
        <v>9.7441597571403235E-2</v>
      </c>
      <c r="BG904" s="8">
        <v>0.19006751882193548</v>
      </c>
      <c r="BH904" s="8">
        <v>1.0110195218201613E-5</v>
      </c>
      <c r="BI904" s="8">
        <v>0.23171539496838719</v>
      </c>
      <c r="BJ904" s="8">
        <v>1.1224902372809678</v>
      </c>
      <c r="BK904" s="8">
        <v>0.34589094347870963</v>
      </c>
      <c r="BL904" s="8">
        <v>0.38267594307274194</v>
      </c>
    </row>
    <row r="905" spans="1:64" x14ac:dyDescent="0.3">
      <c r="A905" s="7">
        <v>811490</v>
      </c>
      <c r="B905" s="7" t="s">
        <v>934</v>
      </c>
      <c r="C905" s="8">
        <f t="shared" si="252"/>
        <v>2.1427980881100001E-2</v>
      </c>
      <c r="D905" s="8">
        <f t="shared" si="253"/>
        <v>2.6761995189999999E-3</v>
      </c>
      <c r="E905" s="8">
        <f t="shared" si="254"/>
        <v>0.10261238834600001</v>
      </c>
      <c r="F905" s="8">
        <f t="shared" si="255"/>
        <v>1.7646565906599999E-3</v>
      </c>
      <c r="G905" s="8">
        <f t="shared" si="256"/>
        <v>2.4255250879899999E-4</v>
      </c>
      <c r="H905" s="8">
        <f t="shared" si="257"/>
        <v>9.0181771635399997E-3</v>
      </c>
      <c r="I905" s="8">
        <f t="shared" si="258"/>
        <v>1.00283877735E-2</v>
      </c>
      <c r="J905" s="8">
        <f t="shared" si="259"/>
        <v>1.1894226096699999E-3</v>
      </c>
      <c r="K905" s="8">
        <f t="shared" si="260"/>
        <v>4.5023488544399998E-2</v>
      </c>
      <c r="L905" s="8">
        <f t="shared" si="261"/>
        <v>1.33748736489E-2</v>
      </c>
      <c r="M905" s="8">
        <f t="shared" si="262"/>
        <v>1.7772420156000001E-3</v>
      </c>
      <c r="N905" s="8">
        <f t="shared" si="263"/>
        <v>7.4587049909999995E-2</v>
      </c>
      <c r="O905" s="8">
        <f t="shared" si="264"/>
        <v>0.82277342140200005</v>
      </c>
      <c r="P905" s="8">
        <f t="shared" si="265"/>
        <v>9.0232336913600005E-5</v>
      </c>
      <c r="Q905" s="8">
        <f t="shared" si="266"/>
        <v>0.71438949479500002</v>
      </c>
      <c r="R905" s="8">
        <f t="shared" si="267"/>
        <v>1.12671656875</v>
      </c>
      <c r="S905" s="8">
        <f t="shared" si="268"/>
        <v>1.01102538626</v>
      </c>
      <c r="T905" s="8">
        <f t="shared" si="269"/>
        <v>1.0562412989300001</v>
      </c>
      <c r="W905" s="7" t="s">
        <v>2208</v>
      </c>
      <c r="X905" s="7" t="s">
        <v>934</v>
      </c>
      <c r="Y905" s="8">
        <v>2.1427980881100001E-2</v>
      </c>
      <c r="Z905" s="8">
        <v>2.6761995189999999E-3</v>
      </c>
      <c r="AA905" s="8">
        <v>0.10261238834600001</v>
      </c>
      <c r="AB905" s="8">
        <v>1.7646565906599999E-3</v>
      </c>
      <c r="AC905" s="8">
        <v>2.4255250879899999E-4</v>
      </c>
      <c r="AD905" s="8">
        <v>9.0181771635399997E-3</v>
      </c>
      <c r="AE905" s="8">
        <v>1.00283877735E-2</v>
      </c>
      <c r="AF905" s="8">
        <v>1.1894226096699999E-3</v>
      </c>
      <c r="AG905" s="8">
        <v>4.5023488544399998E-2</v>
      </c>
      <c r="AH905" s="8">
        <v>1.33748736489E-2</v>
      </c>
      <c r="AI905" s="8">
        <v>1.7772420156000001E-3</v>
      </c>
      <c r="AJ905" s="8">
        <v>7.4587049909999995E-2</v>
      </c>
      <c r="AK905" s="8">
        <v>0.82277342140200005</v>
      </c>
      <c r="AL905" s="8">
        <v>9.0232336913600005E-5</v>
      </c>
      <c r="AM905" s="8">
        <v>0.71438949479500002</v>
      </c>
      <c r="AN905" s="8">
        <v>1.12671656875</v>
      </c>
      <c r="AO905" s="8">
        <v>1.01102538626</v>
      </c>
      <c r="AP905" s="8">
        <v>1.0562412989300001</v>
      </c>
      <c r="AS905" s="7">
        <v>811490</v>
      </c>
      <c r="AT905" s="7" t="s">
        <v>934</v>
      </c>
      <c r="AU905" s="8">
        <v>3.9691097786293532E-2</v>
      </c>
      <c r="AV905" s="8">
        <v>9.5780250082799986E-3</v>
      </c>
      <c r="AW905" s="8">
        <v>0.25188852688359675</v>
      </c>
      <c r="AX905" s="8">
        <v>8.6004374658816135E-3</v>
      </c>
      <c r="AY905" s="8">
        <v>2.2419165154788871E-3</v>
      </c>
      <c r="AZ905" s="8">
        <v>5.5174509519328063E-2</v>
      </c>
      <c r="BA905" s="8">
        <v>1.9143014980387431E-2</v>
      </c>
      <c r="BB905" s="8">
        <v>4.6381407712464502E-3</v>
      </c>
      <c r="BC905" s="8">
        <v>0.1248598950734226</v>
      </c>
      <c r="BD905" s="8">
        <v>2.6097836076377421E-2</v>
      </c>
      <c r="BE905" s="8">
        <v>6.4780795218229038E-3</v>
      </c>
      <c r="BF905" s="8">
        <v>0.17583756421305968</v>
      </c>
      <c r="BG905" s="8">
        <v>0.80950288234712831</v>
      </c>
      <c r="BH905" s="8">
        <v>3.2026558309903227E-5</v>
      </c>
      <c r="BI905" s="8">
        <v>0.70286708358862915</v>
      </c>
      <c r="BJ905" s="8">
        <v>1.3011576496785484</v>
      </c>
      <c r="BK905" s="8">
        <v>1.0498878312420965</v>
      </c>
      <c r="BL905" s="8">
        <v>1.1325120185669348</v>
      </c>
    </row>
    <row r="906" spans="1:64" x14ac:dyDescent="0.3">
      <c r="A906" s="7">
        <v>812111</v>
      </c>
      <c r="B906" s="7" t="s">
        <v>935</v>
      </c>
      <c r="C906" s="8">
        <f t="shared" si="252"/>
        <v>7.7385002637599995E-2</v>
      </c>
      <c r="D906" s="8">
        <f t="shared" si="253"/>
        <v>1.2295454805700001E-2</v>
      </c>
      <c r="E906" s="8">
        <f t="shared" si="254"/>
        <v>9.9048510678799995E-2</v>
      </c>
      <c r="F906" s="8">
        <f t="shared" si="255"/>
        <v>2.0652834148899998E-2</v>
      </c>
      <c r="G906" s="8">
        <f t="shared" si="256"/>
        <v>2.5766737919800001E-3</v>
      </c>
      <c r="H906" s="8">
        <f t="shared" si="257"/>
        <v>2.2157818003700001E-2</v>
      </c>
      <c r="I906" s="8">
        <f t="shared" si="258"/>
        <v>4.2039787633800001E-2</v>
      </c>
      <c r="J906" s="8">
        <f t="shared" si="259"/>
        <v>5.8104920959800004E-3</v>
      </c>
      <c r="K906" s="8">
        <f t="shared" si="260"/>
        <v>4.7234385092499998E-2</v>
      </c>
      <c r="L906" s="8">
        <f t="shared" si="261"/>
        <v>5.3848577108900002E-2</v>
      </c>
      <c r="M906" s="8">
        <f t="shared" si="262"/>
        <v>9.1674563603799993E-3</v>
      </c>
      <c r="N906" s="8">
        <f t="shared" si="263"/>
        <v>8.3245687541499996E-2</v>
      </c>
      <c r="O906" s="8">
        <f t="shared" si="264"/>
        <v>0.712139119579</v>
      </c>
      <c r="P906" s="8">
        <f t="shared" si="265"/>
        <v>3.7475887873999999E-5</v>
      </c>
      <c r="Q906" s="8">
        <f t="shared" si="266"/>
        <v>0.66340365393800005</v>
      </c>
      <c r="R906" s="8">
        <f t="shared" si="267"/>
        <v>1.18872896812</v>
      </c>
      <c r="S906" s="8">
        <f t="shared" si="268"/>
        <v>1.0453873259399999</v>
      </c>
      <c r="T906" s="8">
        <f t="shared" si="269"/>
        <v>1.0950846648200001</v>
      </c>
      <c r="W906" s="7" t="s">
        <v>2209</v>
      </c>
      <c r="X906" s="7" t="s">
        <v>935</v>
      </c>
      <c r="Y906" s="8">
        <v>7.7385002637599995E-2</v>
      </c>
      <c r="Z906" s="8">
        <v>1.2295454805700001E-2</v>
      </c>
      <c r="AA906" s="8">
        <v>9.9048510678799995E-2</v>
      </c>
      <c r="AB906" s="8">
        <v>2.0652834148899998E-2</v>
      </c>
      <c r="AC906" s="8">
        <v>2.5766737919800001E-3</v>
      </c>
      <c r="AD906" s="8">
        <v>2.2157818003700001E-2</v>
      </c>
      <c r="AE906" s="8">
        <v>4.2039787633800001E-2</v>
      </c>
      <c r="AF906" s="8">
        <v>5.8104920959800004E-3</v>
      </c>
      <c r="AG906" s="8">
        <v>4.7234385092499998E-2</v>
      </c>
      <c r="AH906" s="8">
        <v>5.3848577108900002E-2</v>
      </c>
      <c r="AI906" s="8">
        <v>9.1674563603799993E-3</v>
      </c>
      <c r="AJ906" s="8">
        <v>8.3245687541499996E-2</v>
      </c>
      <c r="AK906" s="8">
        <v>0.712139119579</v>
      </c>
      <c r="AL906" s="8">
        <v>3.7475887873999999E-5</v>
      </c>
      <c r="AM906" s="8">
        <v>0.66340365393800005</v>
      </c>
      <c r="AN906" s="8">
        <v>1.18872896812</v>
      </c>
      <c r="AO906" s="8">
        <v>1.0453873259399999</v>
      </c>
      <c r="AP906" s="8">
        <v>1.0950846648200001</v>
      </c>
      <c r="AS906" s="7">
        <v>812111</v>
      </c>
      <c r="AT906" s="7" t="s">
        <v>935</v>
      </c>
      <c r="AU906" s="8">
        <v>0.11686720217278063</v>
      </c>
      <c r="AV906" s="8">
        <v>3.2904121272751628E-2</v>
      </c>
      <c r="AW906" s="8">
        <v>0.23058547350921457</v>
      </c>
      <c r="AX906" s="8">
        <v>2.6005263549403228E-2</v>
      </c>
      <c r="AY906" s="8">
        <v>6.1158084001612925E-3</v>
      </c>
      <c r="AZ906" s="8">
        <v>4.2661620574701603E-2</v>
      </c>
      <c r="BA906" s="8">
        <v>6.2126860044935485E-2</v>
      </c>
      <c r="BB906" s="8">
        <v>1.6678410267629996E-2</v>
      </c>
      <c r="BC906" s="8">
        <v>0.12243345928694033</v>
      </c>
      <c r="BD906" s="8">
        <v>8.2950521542153197E-2</v>
      </c>
      <c r="BE906" s="8">
        <v>2.5228078540126448E-2</v>
      </c>
      <c r="BF906" s="8">
        <v>0.18909621634377585</v>
      </c>
      <c r="BG906" s="8">
        <v>0.68916688991516106</v>
      </c>
      <c r="BH906" s="8">
        <v>3.5244037580161283E-5</v>
      </c>
      <c r="BI906" s="8">
        <v>0.64200353606903227</v>
      </c>
      <c r="BJ906" s="8">
        <v>1.3803567969549999</v>
      </c>
      <c r="BK906" s="8">
        <v>1.0425246280082257</v>
      </c>
      <c r="BL906" s="8">
        <v>1.1689806650832257</v>
      </c>
    </row>
    <row r="907" spans="1:64" x14ac:dyDescent="0.3">
      <c r="A907" s="7">
        <v>812112</v>
      </c>
      <c r="B907" s="7" t="s">
        <v>936</v>
      </c>
      <c r="C907" s="8">
        <f t="shared" si="252"/>
        <v>7.7335279721599995E-2</v>
      </c>
      <c r="D907" s="8">
        <f t="shared" si="253"/>
        <v>1.22740160812E-2</v>
      </c>
      <c r="E907" s="8">
        <f t="shared" si="254"/>
        <v>7.3998072277000004E-2</v>
      </c>
      <c r="F907" s="8">
        <f t="shared" si="255"/>
        <v>2.9150898893900001E-2</v>
      </c>
      <c r="G907" s="8">
        <f t="shared" si="256"/>
        <v>3.6342501333100001E-3</v>
      </c>
      <c r="H907" s="8">
        <f t="shared" si="257"/>
        <v>2.23913162082E-2</v>
      </c>
      <c r="I907" s="8">
        <f t="shared" si="258"/>
        <v>4.1962800597100003E-2</v>
      </c>
      <c r="J907" s="8">
        <f t="shared" si="259"/>
        <v>5.7990967568399996E-3</v>
      </c>
      <c r="K907" s="8">
        <f t="shared" si="260"/>
        <v>3.4414034322799998E-2</v>
      </c>
      <c r="L907" s="8">
        <f t="shared" si="261"/>
        <v>5.27168637599E-2</v>
      </c>
      <c r="M907" s="8">
        <f t="shared" si="262"/>
        <v>8.9698515928599998E-3</v>
      </c>
      <c r="N907" s="8">
        <f t="shared" si="263"/>
        <v>6.1485216258700001E-2</v>
      </c>
      <c r="O907" s="8">
        <f t="shared" si="264"/>
        <v>0.726547827275</v>
      </c>
      <c r="P907" s="8">
        <f t="shared" si="265"/>
        <v>2.6539016941999999E-5</v>
      </c>
      <c r="Q907" s="8">
        <f t="shared" si="266"/>
        <v>0.66369323177399997</v>
      </c>
      <c r="R907" s="8">
        <f t="shared" si="267"/>
        <v>1.1636073680800001</v>
      </c>
      <c r="S907" s="8">
        <f t="shared" si="268"/>
        <v>1.05517646524</v>
      </c>
      <c r="T907" s="8">
        <f t="shared" si="269"/>
        <v>1.0821759316799999</v>
      </c>
      <c r="W907" s="7" t="s">
        <v>2210</v>
      </c>
      <c r="X907" s="7" t="s">
        <v>936</v>
      </c>
      <c r="Y907" s="8">
        <v>7.7335279721599995E-2</v>
      </c>
      <c r="Z907" s="8">
        <v>1.22740160812E-2</v>
      </c>
      <c r="AA907" s="8">
        <v>7.3998072277000004E-2</v>
      </c>
      <c r="AB907" s="8">
        <v>2.9150898893900001E-2</v>
      </c>
      <c r="AC907" s="8">
        <v>3.6342501333100001E-3</v>
      </c>
      <c r="AD907" s="8">
        <v>2.23913162082E-2</v>
      </c>
      <c r="AE907" s="8">
        <v>4.1962800597100003E-2</v>
      </c>
      <c r="AF907" s="8">
        <v>5.7990967568399996E-3</v>
      </c>
      <c r="AG907" s="8">
        <v>3.4414034322799998E-2</v>
      </c>
      <c r="AH907" s="8">
        <v>5.27168637599E-2</v>
      </c>
      <c r="AI907" s="8">
        <v>8.9698515928599998E-3</v>
      </c>
      <c r="AJ907" s="8">
        <v>6.1485216258700001E-2</v>
      </c>
      <c r="AK907" s="8">
        <v>0.726547827275</v>
      </c>
      <c r="AL907" s="8">
        <v>2.6539016941999999E-5</v>
      </c>
      <c r="AM907" s="8">
        <v>0.66369323177399997</v>
      </c>
      <c r="AN907" s="8">
        <v>1.1636073680800001</v>
      </c>
      <c r="AO907" s="8">
        <v>1.05517646524</v>
      </c>
      <c r="AP907" s="8">
        <v>1.0821759316799999</v>
      </c>
      <c r="AS907" s="7">
        <v>812112</v>
      </c>
      <c r="AT907" s="7" t="s">
        <v>936</v>
      </c>
      <c r="AU907" s="8">
        <v>0.11935979660202095</v>
      </c>
      <c r="AV907" s="8">
        <v>3.3320836135217753E-2</v>
      </c>
      <c r="AW907" s="8">
        <v>0.20488682981202899</v>
      </c>
      <c r="AX907" s="8">
        <v>3.8997609478369354E-2</v>
      </c>
      <c r="AY907" s="8">
        <v>9.0391040383114539E-3</v>
      </c>
      <c r="AZ907" s="8">
        <v>5.4587915591330166E-2</v>
      </c>
      <c r="BA907" s="8">
        <v>6.3363387085925801E-2</v>
      </c>
      <c r="BB907" s="8">
        <v>1.6870144575689517E-2</v>
      </c>
      <c r="BC907" s="8">
        <v>0.10804912690490318</v>
      </c>
      <c r="BD907" s="8">
        <v>8.2897012899730657E-2</v>
      </c>
      <c r="BE907" s="8">
        <v>2.5034426552710806E-2</v>
      </c>
      <c r="BF907" s="8">
        <v>0.16448364168717416</v>
      </c>
      <c r="BG907" s="8">
        <v>0.72654782727499934</v>
      </c>
      <c r="BH907" s="8">
        <v>2.5119299009196775E-5</v>
      </c>
      <c r="BI907" s="8">
        <v>0.66369323177399986</v>
      </c>
      <c r="BJ907" s="8">
        <v>1.3575674625487091</v>
      </c>
      <c r="BK907" s="8">
        <v>1.1026246291080644</v>
      </c>
      <c r="BL907" s="8">
        <v>1.1882826585669353</v>
      </c>
    </row>
    <row r="908" spans="1:64" x14ac:dyDescent="0.3">
      <c r="A908" s="7">
        <v>812113</v>
      </c>
      <c r="B908" s="7" t="s">
        <v>937</v>
      </c>
      <c r="C908" s="8">
        <f t="shared" si="252"/>
        <v>7.7300023797900005E-2</v>
      </c>
      <c r="D908" s="8">
        <f t="shared" si="253"/>
        <v>1.22523919778E-2</v>
      </c>
      <c r="E908" s="8">
        <f t="shared" si="254"/>
        <v>9.1583203200999996E-2</v>
      </c>
      <c r="F908" s="8">
        <f t="shared" si="255"/>
        <v>2.1770185312799999E-2</v>
      </c>
      <c r="G908" s="8">
        <f t="shared" si="256"/>
        <v>2.7175505272300001E-3</v>
      </c>
      <c r="H908" s="8">
        <f t="shared" si="257"/>
        <v>2.1458914736999998E-2</v>
      </c>
      <c r="I908" s="8">
        <f t="shared" si="258"/>
        <v>4.1973212116199997E-2</v>
      </c>
      <c r="J908" s="8">
        <f t="shared" si="259"/>
        <v>5.7973741658799999E-3</v>
      </c>
      <c r="K908" s="8">
        <f t="shared" si="260"/>
        <v>4.35515990394E-2</v>
      </c>
      <c r="L908" s="8">
        <f t="shared" si="261"/>
        <v>5.30079533536E-2</v>
      </c>
      <c r="M908" s="8">
        <f t="shared" si="262"/>
        <v>9.0095962450999992E-3</v>
      </c>
      <c r="N908" s="8">
        <f t="shared" si="263"/>
        <v>7.6084934218900002E-2</v>
      </c>
      <c r="O908" s="8">
        <f t="shared" si="264"/>
        <v>0.72239492455999998</v>
      </c>
      <c r="P908" s="8">
        <f t="shared" si="265"/>
        <v>3.5454137272999997E-5</v>
      </c>
      <c r="Q908" s="8">
        <f t="shared" si="266"/>
        <v>0.66290338704700003</v>
      </c>
      <c r="R908" s="8">
        <f t="shared" si="267"/>
        <v>1.18113561898</v>
      </c>
      <c r="S908" s="8">
        <f t="shared" si="268"/>
        <v>1.0459466505799999</v>
      </c>
      <c r="T908" s="8">
        <f t="shared" si="269"/>
        <v>1.0913221853199999</v>
      </c>
      <c r="W908" s="7" t="s">
        <v>2211</v>
      </c>
      <c r="X908" s="7" t="s">
        <v>937</v>
      </c>
      <c r="Y908" s="8">
        <v>7.7300023797900005E-2</v>
      </c>
      <c r="Z908" s="8">
        <v>1.22523919778E-2</v>
      </c>
      <c r="AA908" s="8">
        <v>9.1583203200999996E-2</v>
      </c>
      <c r="AB908" s="8">
        <v>2.1770185312799999E-2</v>
      </c>
      <c r="AC908" s="8">
        <v>2.7175505272300001E-3</v>
      </c>
      <c r="AD908" s="8">
        <v>2.1458914736999998E-2</v>
      </c>
      <c r="AE908" s="8">
        <v>4.1973212116199997E-2</v>
      </c>
      <c r="AF908" s="8">
        <v>5.7973741658799999E-3</v>
      </c>
      <c r="AG908" s="8">
        <v>4.35515990394E-2</v>
      </c>
      <c r="AH908" s="8">
        <v>5.30079533536E-2</v>
      </c>
      <c r="AI908" s="8">
        <v>9.0095962450999992E-3</v>
      </c>
      <c r="AJ908" s="8">
        <v>7.6084934218900002E-2</v>
      </c>
      <c r="AK908" s="8">
        <v>0.72239492455999998</v>
      </c>
      <c r="AL908" s="8">
        <v>3.5454137272999997E-5</v>
      </c>
      <c r="AM908" s="8">
        <v>0.66290338704700003</v>
      </c>
      <c r="AN908" s="8">
        <v>1.18113561898</v>
      </c>
      <c r="AO908" s="8">
        <v>1.0459466505799999</v>
      </c>
      <c r="AP908" s="8">
        <v>1.0913221853199999</v>
      </c>
      <c r="AS908" s="7">
        <v>812113</v>
      </c>
      <c r="AT908" s="7" t="s">
        <v>937</v>
      </c>
      <c r="AU908" s="8">
        <v>0.11662236213110001</v>
      </c>
      <c r="AV908" s="8">
        <v>3.2798374092711295E-2</v>
      </c>
      <c r="AW908" s="8">
        <v>0.21322690147350809</v>
      </c>
      <c r="AX908" s="8">
        <v>3.5727403724038695E-2</v>
      </c>
      <c r="AY908" s="8">
        <v>8.2737435450820958E-3</v>
      </c>
      <c r="AZ908" s="8">
        <v>5.4601867668917732E-2</v>
      </c>
      <c r="BA908" s="8">
        <v>6.2020424986400008E-2</v>
      </c>
      <c r="BB908" s="8">
        <v>1.664368057178742E-2</v>
      </c>
      <c r="BC908" s="8">
        <v>0.11303334642146616</v>
      </c>
      <c r="BD908" s="8">
        <v>8.1569846379291933E-2</v>
      </c>
      <c r="BE908" s="8">
        <v>2.4801246683984996E-2</v>
      </c>
      <c r="BF908" s="8">
        <v>0.17225271338920806</v>
      </c>
      <c r="BG908" s="8">
        <v>0.69909186247741917</v>
      </c>
      <c r="BH908" s="8">
        <v>2.6038422232222578E-5</v>
      </c>
      <c r="BI908" s="8">
        <v>0.64151940681967756</v>
      </c>
      <c r="BJ908" s="8">
        <v>1.3626476376970964</v>
      </c>
      <c r="BK908" s="8">
        <v>1.0663449504212903</v>
      </c>
      <c r="BL908" s="8">
        <v>1.1594393874627418</v>
      </c>
    </row>
    <row r="909" spans="1:64" x14ac:dyDescent="0.3">
      <c r="A909" s="7">
        <v>812191</v>
      </c>
      <c r="B909" s="7" t="s">
        <v>938</v>
      </c>
      <c r="C909" s="8">
        <f t="shared" si="252"/>
        <v>7.7150231131500005E-2</v>
      </c>
      <c r="D909" s="8">
        <f t="shared" si="253"/>
        <v>1.2401824699100001E-2</v>
      </c>
      <c r="E909" s="8">
        <f t="shared" si="254"/>
        <v>8.7102214843799999E-2</v>
      </c>
      <c r="F909" s="8">
        <f t="shared" si="255"/>
        <v>1.2696832235E-2</v>
      </c>
      <c r="G909" s="8">
        <f t="shared" si="256"/>
        <v>1.59576028299E-3</v>
      </c>
      <c r="H909" s="8">
        <f t="shared" si="257"/>
        <v>1.18509986913E-2</v>
      </c>
      <c r="I909" s="8">
        <f t="shared" si="258"/>
        <v>4.18051298264E-2</v>
      </c>
      <c r="J909" s="8">
        <f t="shared" si="259"/>
        <v>5.8391224520299998E-3</v>
      </c>
      <c r="K909" s="8">
        <f t="shared" si="260"/>
        <v>4.1150199587200002E-2</v>
      </c>
      <c r="L909" s="8">
        <f t="shared" si="261"/>
        <v>5.7479091828999997E-2</v>
      </c>
      <c r="M909" s="8">
        <f t="shared" si="262"/>
        <v>9.8712764473000009E-3</v>
      </c>
      <c r="N909" s="8">
        <f t="shared" si="263"/>
        <v>7.8576828202599994E-2</v>
      </c>
      <c r="O909" s="8">
        <f t="shared" si="264"/>
        <v>0.66601233921699998</v>
      </c>
      <c r="P909" s="8">
        <f t="shared" si="265"/>
        <v>6.0850457793500003E-5</v>
      </c>
      <c r="Q909" s="8">
        <f t="shared" si="266"/>
        <v>0.66522171884699999</v>
      </c>
      <c r="R909" s="8">
        <f t="shared" si="267"/>
        <v>1.1766542706700001</v>
      </c>
      <c r="S909" s="8">
        <f t="shared" si="268"/>
        <v>1.0261435912100001</v>
      </c>
      <c r="T909" s="8">
        <f t="shared" si="269"/>
        <v>1.0887944518699999</v>
      </c>
      <c r="W909" s="7" t="s">
        <v>2212</v>
      </c>
      <c r="X909" s="7" t="s">
        <v>938</v>
      </c>
      <c r="Y909" s="8">
        <v>7.7150231131500005E-2</v>
      </c>
      <c r="Z909" s="8">
        <v>1.2401824699100001E-2</v>
      </c>
      <c r="AA909" s="8">
        <v>8.7102214843799999E-2</v>
      </c>
      <c r="AB909" s="8">
        <v>1.2696832235E-2</v>
      </c>
      <c r="AC909" s="8">
        <v>1.59576028299E-3</v>
      </c>
      <c r="AD909" s="8">
        <v>1.18509986913E-2</v>
      </c>
      <c r="AE909" s="8">
        <v>4.18051298264E-2</v>
      </c>
      <c r="AF909" s="8">
        <v>5.8391224520299998E-3</v>
      </c>
      <c r="AG909" s="8">
        <v>4.1150199587200002E-2</v>
      </c>
      <c r="AH909" s="8">
        <v>5.7479091828999997E-2</v>
      </c>
      <c r="AI909" s="8">
        <v>9.8712764473000009E-3</v>
      </c>
      <c r="AJ909" s="8">
        <v>7.8576828202599994E-2</v>
      </c>
      <c r="AK909" s="8">
        <v>0.66601233921699998</v>
      </c>
      <c r="AL909" s="8">
        <v>6.0850457793500003E-5</v>
      </c>
      <c r="AM909" s="8">
        <v>0.66522171884699999</v>
      </c>
      <c r="AN909" s="8">
        <v>1.1766542706700001</v>
      </c>
      <c r="AO909" s="8">
        <v>1.0261435912100001</v>
      </c>
      <c r="AP909" s="8">
        <v>1.0887944518699999</v>
      </c>
      <c r="AS909" s="7">
        <v>812191</v>
      </c>
      <c r="AT909" s="7" t="s">
        <v>938</v>
      </c>
      <c r="AU909" s="8">
        <v>0.10499830498028223</v>
      </c>
      <c r="AV909" s="8">
        <v>3.0431285064232257E-2</v>
      </c>
      <c r="AW909" s="8">
        <v>0.19723871890309996</v>
      </c>
      <c r="AX909" s="8">
        <v>3.020187672683387E-2</v>
      </c>
      <c r="AY909" s="8">
        <v>7.8468360919777425E-3</v>
      </c>
      <c r="AZ909" s="8">
        <v>4.5929008861149215E-2</v>
      </c>
      <c r="BA909" s="8">
        <v>5.5852170015000008E-2</v>
      </c>
      <c r="BB909" s="8">
        <v>1.543214500379532E-2</v>
      </c>
      <c r="BC909" s="8">
        <v>0.1044397424684355</v>
      </c>
      <c r="BD909" s="8">
        <v>8.0236503403179033E-2</v>
      </c>
      <c r="BE909" s="8">
        <v>2.4970917555940327E-2</v>
      </c>
      <c r="BF909" s="8">
        <v>0.17318396896895322</v>
      </c>
      <c r="BG909" s="8">
        <v>0.55859099418200042</v>
      </c>
      <c r="BH909" s="8">
        <v>3.3812893399236759E-5</v>
      </c>
      <c r="BI909" s="8">
        <v>0.55792789322651637</v>
      </c>
      <c r="BJ909" s="8">
        <v>1.3326683089477416</v>
      </c>
      <c r="BK909" s="8">
        <v>0.92268739910032271</v>
      </c>
      <c r="BL909" s="8">
        <v>1.0144337349062902</v>
      </c>
    </row>
    <row r="910" spans="1:64" x14ac:dyDescent="0.3">
      <c r="A910" s="7">
        <v>812199</v>
      </c>
      <c r="B910" s="7" t="s">
        <v>939</v>
      </c>
      <c r="C910" s="8">
        <f t="shared" si="252"/>
        <v>7.7330031194999996E-2</v>
      </c>
      <c r="D910" s="8">
        <f t="shared" si="253"/>
        <v>1.2265498387099999E-2</v>
      </c>
      <c r="E910" s="8">
        <f t="shared" si="254"/>
        <v>9.0148150415199996E-2</v>
      </c>
      <c r="F910" s="8">
        <f t="shared" si="255"/>
        <v>3.1153946478900001E-2</v>
      </c>
      <c r="G910" s="8">
        <f t="shared" si="256"/>
        <v>3.8860194889E-3</v>
      </c>
      <c r="H910" s="8">
        <f t="shared" si="257"/>
        <v>3.0147849144E-2</v>
      </c>
      <c r="I910" s="8">
        <f t="shared" si="258"/>
        <v>4.1934158314999997E-2</v>
      </c>
      <c r="J910" s="8">
        <f t="shared" si="259"/>
        <v>5.7922123285399996E-3</v>
      </c>
      <c r="K910" s="8">
        <f t="shared" si="260"/>
        <v>4.2738361205399998E-2</v>
      </c>
      <c r="L910" s="8">
        <f t="shared" si="261"/>
        <v>5.3151055534E-2</v>
      </c>
      <c r="M910" s="8">
        <f t="shared" si="262"/>
        <v>9.0373718267099997E-3</v>
      </c>
      <c r="N910" s="8">
        <f t="shared" si="263"/>
        <v>7.5101027619999997E-2</v>
      </c>
      <c r="O910" s="8">
        <f t="shared" si="264"/>
        <v>0.72081551186100001</v>
      </c>
      <c r="P910" s="8">
        <f t="shared" si="265"/>
        <v>2.4807690283300001E-5</v>
      </c>
      <c r="Q910" s="8">
        <f t="shared" si="266"/>
        <v>0.66407692687099995</v>
      </c>
      <c r="R910" s="8">
        <f t="shared" si="267"/>
        <v>1.1797436800000001</v>
      </c>
      <c r="S910" s="8">
        <f t="shared" si="268"/>
        <v>1.06518781511</v>
      </c>
      <c r="T910" s="8">
        <f t="shared" si="269"/>
        <v>1.09046473185</v>
      </c>
      <c r="W910" s="7" t="s">
        <v>2213</v>
      </c>
      <c r="X910" s="7" t="s">
        <v>939</v>
      </c>
      <c r="Y910" s="8">
        <v>7.7330031194999996E-2</v>
      </c>
      <c r="Z910" s="8">
        <v>1.2265498387099999E-2</v>
      </c>
      <c r="AA910" s="8">
        <v>9.0148150415199996E-2</v>
      </c>
      <c r="AB910" s="8">
        <v>3.1153946478900001E-2</v>
      </c>
      <c r="AC910" s="8">
        <v>3.8860194889E-3</v>
      </c>
      <c r="AD910" s="8">
        <v>3.0147849144E-2</v>
      </c>
      <c r="AE910" s="8">
        <v>4.1934158314999997E-2</v>
      </c>
      <c r="AF910" s="8">
        <v>5.7922123285399996E-3</v>
      </c>
      <c r="AG910" s="8">
        <v>4.2738361205399998E-2</v>
      </c>
      <c r="AH910" s="8">
        <v>5.3151055534E-2</v>
      </c>
      <c r="AI910" s="8">
        <v>9.0373718267099997E-3</v>
      </c>
      <c r="AJ910" s="8">
        <v>7.5101027619999997E-2</v>
      </c>
      <c r="AK910" s="8">
        <v>0.72081551186100001</v>
      </c>
      <c r="AL910" s="8">
        <v>2.4807690283300001E-5</v>
      </c>
      <c r="AM910" s="8">
        <v>0.66407692687099995</v>
      </c>
      <c r="AN910" s="8">
        <v>1.1797436800000001</v>
      </c>
      <c r="AO910" s="8">
        <v>1.06518781511</v>
      </c>
      <c r="AP910" s="8">
        <v>1.09046473185</v>
      </c>
      <c r="AS910" s="7">
        <v>812199</v>
      </c>
      <c r="AT910" s="7" t="s">
        <v>939</v>
      </c>
      <c r="AU910" s="8">
        <v>0.1194556471466597</v>
      </c>
      <c r="AV910" s="8">
        <v>3.332373245235485E-2</v>
      </c>
      <c r="AW910" s="8">
        <v>0.22217067571906121</v>
      </c>
      <c r="AX910" s="8">
        <v>4.3768833500643554E-2</v>
      </c>
      <c r="AY910" s="8">
        <v>1.0119966628031931E-2</v>
      </c>
      <c r="AZ910" s="8">
        <v>6.7621354400904846E-2</v>
      </c>
      <c r="BA910" s="8">
        <v>6.3371066494956454E-2</v>
      </c>
      <c r="BB910" s="8">
        <v>1.686271571415339E-2</v>
      </c>
      <c r="BC910" s="8">
        <v>0.11749923145427743</v>
      </c>
      <c r="BD910" s="8">
        <v>8.3673314697270976E-2</v>
      </c>
      <c r="BE910" s="8">
        <v>2.5238404302784838E-2</v>
      </c>
      <c r="BF910" s="8">
        <v>0.17989836278570651</v>
      </c>
      <c r="BG910" s="8">
        <v>0.72081551186100001</v>
      </c>
      <c r="BH910" s="8">
        <v>2.2565096529341942E-5</v>
      </c>
      <c r="BI910" s="8">
        <v>0.66407692687099973</v>
      </c>
      <c r="BJ910" s="8">
        <v>1.3749500553180649</v>
      </c>
      <c r="BK910" s="8">
        <v>1.1215101545296777</v>
      </c>
      <c r="BL910" s="8">
        <v>1.1977330136635485</v>
      </c>
    </row>
    <row r="911" spans="1:64" x14ac:dyDescent="0.3">
      <c r="A911" s="7">
        <v>812210</v>
      </c>
      <c r="B911" s="7" t="s">
        <v>940</v>
      </c>
      <c r="C911" s="8">
        <f t="shared" si="252"/>
        <v>1.8750174741800001E-2</v>
      </c>
      <c r="D911" s="8">
        <f t="shared" si="253"/>
        <v>2.1761419520299999E-3</v>
      </c>
      <c r="E911" s="8">
        <f t="shared" si="254"/>
        <v>9.8322294522800002E-2</v>
      </c>
      <c r="F911" s="8">
        <f t="shared" si="255"/>
        <v>2.5150353952899999E-2</v>
      </c>
      <c r="G911" s="8">
        <f t="shared" si="256"/>
        <v>6.1107766263899998E-3</v>
      </c>
      <c r="H911" s="8">
        <f t="shared" si="257"/>
        <v>0.12369087365000001</v>
      </c>
      <c r="I911" s="8">
        <f t="shared" si="258"/>
        <v>2.3723245106100001E-2</v>
      </c>
      <c r="J911" s="8">
        <f t="shared" si="259"/>
        <v>3.0625505604799999E-3</v>
      </c>
      <c r="K911" s="8">
        <f t="shared" si="260"/>
        <v>7.7848636667099999E-2</v>
      </c>
      <c r="L911" s="8">
        <f t="shared" si="261"/>
        <v>1.6289818440399999E-2</v>
      </c>
      <c r="M911" s="8">
        <f t="shared" si="262"/>
        <v>2.28200994104E-3</v>
      </c>
      <c r="N911" s="8">
        <f t="shared" si="263"/>
        <v>0.12116871773399999</v>
      </c>
      <c r="O911" s="8">
        <f t="shared" si="264"/>
        <v>0.55619895064400005</v>
      </c>
      <c r="P911" s="8">
        <f t="shared" si="265"/>
        <v>3.45241046089E-6</v>
      </c>
      <c r="Q911" s="8">
        <f t="shared" si="266"/>
        <v>0.249522913939</v>
      </c>
      <c r="R911" s="8">
        <f t="shared" si="267"/>
        <v>1.11924861122</v>
      </c>
      <c r="S911" s="8">
        <f t="shared" si="268"/>
        <v>1.1549520042300001</v>
      </c>
      <c r="T911" s="8">
        <f t="shared" si="269"/>
        <v>1.1046344323299999</v>
      </c>
      <c r="W911" s="7" t="s">
        <v>2214</v>
      </c>
      <c r="X911" s="7" t="s">
        <v>940</v>
      </c>
      <c r="Y911" s="8">
        <v>1.8750174741800001E-2</v>
      </c>
      <c r="Z911" s="8">
        <v>2.1761419520299999E-3</v>
      </c>
      <c r="AA911" s="8">
        <v>9.8322294522800002E-2</v>
      </c>
      <c r="AB911" s="8">
        <v>2.5150353952899999E-2</v>
      </c>
      <c r="AC911" s="8">
        <v>6.1107766263899998E-3</v>
      </c>
      <c r="AD911" s="8">
        <v>0.12369087365000001</v>
      </c>
      <c r="AE911" s="8">
        <v>2.3723245106100001E-2</v>
      </c>
      <c r="AF911" s="8">
        <v>3.0625505604799999E-3</v>
      </c>
      <c r="AG911" s="8">
        <v>7.7848636667099999E-2</v>
      </c>
      <c r="AH911" s="8">
        <v>1.6289818440399999E-2</v>
      </c>
      <c r="AI911" s="8">
        <v>2.28200994104E-3</v>
      </c>
      <c r="AJ911" s="8">
        <v>0.12116871773399999</v>
      </c>
      <c r="AK911" s="8">
        <v>0.55619895064400005</v>
      </c>
      <c r="AL911" s="8">
        <v>3.45241046089E-6</v>
      </c>
      <c r="AM911" s="8">
        <v>0.249522913939</v>
      </c>
      <c r="AN911" s="8">
        <v>1.11924861122</v>
      </c>
      <c r="AO911" s="8">
        <v>1.1549520042300001</v>
      </c>
      <c r="AP911" s="8">
        <v>1.1046344323299999</v>
      </c>
      <c r="AS911" s="7">
        <v>812210</v>
      </c>
      <c r="AT911" s="7" t="s">
        <v>940</v>
      </c>
      <c r="AU911" s="8">
        <v>2.4828965488307413E-2</v>
      </c>
      <c r="AV911" s="8">
        <v>5.2842026629845648E-3</v>
      </c>
      <c r="AW911" s="8">
        <v>0.21787596178466603</v>
      </c>
      <c r="AX911" s="8">
        <v>2.322403813616097E-2</v>
      </c>
      <c r="AY911" s="8">
        <v>8.4135238245882267E-3</v>
      </c>
      <c r="AZ911" s="8">
        <v>0.22889556781362097</v>
      </c>
      <c r="BA911" s="8">
        <v>2.9753353741246769E-2</v>
      </c>
      <c r="BB911" s="8">
        <v>7.5093676524716161E-3</v>
      </c>
      <c r="BC911" s="8">
        <v>0.25738901262839525</v>
      </c>
      <c r="BD911" s="8">
        <v>2.2922272835665159E-2</v>
      </c>
      <c r="BE911" s="8">
        <v>5.3165360084057589E-3</v>
      </c>
      <c r="BF911" s="8">
        <v>0.23516129974</v>
      </c>
      <c r="BG911" s="8">
        <v>0.54722799982716097</v>
      </c>
      <c r="BH911" s="8">
        <v>4.6088770104980616E-6</v>
      </c>
      <c r="BI911" s="8">
        <v>0.24549835081095148</v>
      </c>
      <c r="BJ911" s="8">
        <v>1.2479891299367742</v>
      </c>
      <c r="BK911" s="8">
        <v>1.244404097516129</v>
      </c>
      <c r="BL911" s="8">
        <v>1.278522701763871</v>
      </c>
    </row>
    <row r="912" spans="1:64" x14ac:dyDescent="0.3">
      <c r="A912" s="7">
        <v>812220</v>
      </c>
      <c r="B912" s="7" t="s">
        <v>941</v>
      </c>
      <c r="C912" s="8">
        <f t="shared" si="252"/>
        <v>1.883652127E-2</v>
      </c>
      <c r="D912" s="8">
        <f t="shared" si="253"/>
        <v>2.1911630846000001E-3</v>
      </c>
      <c r="E912" s="8">
        <f t="shared" si="254"/>
        <v>9.7685165269300003E-2</v>
      </c>
      <c r="F912" s="8">
        <f t="shared" si="255"/>
        <v>2.7785442697299999E-2</v>
      </c>
      <c r="G912" s="8">
        <f t="shared" si="256"/>
        <v>6.76182895952E-3</v>
      </c>
      <c r="H912" s="8">
        <f t="shared" si="257"/>
        <v>0.13642136240300001</v>
      </c>
      <c r="I912" s="8">
        <f t="shared" si="258"/>
        <v>2.3275780188899999E-2</v>
      </c>
      <c r="J912" s="8">
        <f t="shared" si="259"/>
        <v>3.0153780774200001E-3</v>
      </c>
      <c r="K912" s="8">
        <f t="shared" si="260"/>
        <v>7.5931788026700003E-2</v>
      </c>
      <c r="L912" s="8">
        <f t="shared" si="261"/>
        <v>1.6733619669900002E-2</v>
      </c>
      <c r="M912" s="8">
        <f t="shared" si="262"/>
        <v>2.3498581070699998E-3</v>
      </c>
      <c r="N912" s="8">
        <f t="shared" si="263"/>
        <v>0.123134999397</v>
      </c>
      <c r="O912" s="8">
        <f t="shared" si="264"/>
        <v>0.54359387545000004</v>
      </c>
      <c r="P912" s="8">
        <f t="shared" si="265"/>
        <v>3.13791562615E-6</v>
      </c>
      <c r="Q912" s="8">
        <f t="shared" si="266"/>
        <v>0.25504231220200002</v>
      </c>
      <c r="R912" s="8">
        <f t="shared" si="267"/>
        <v>1.1187128496200001</v>
      </c>
      <c r="S912" s="8">
        <f t="shared" si="268"/>
        <v>1.1709686340600001</v>
      </c>
      <c r="T912" s="8">
        <f t="shared" si="269"/>
        <v>1.1022229462899999</v>
      </c>
      <c r="W912" s="7" t="s">
        <v>2215</v>
      </c>
      <c r="X912" s="7" t="s">
        <v>941</v>
      </c>
      <c r="Y912" s="8">
        <v>1.883652127E-2</v>
      </c>
      <c r="Z912" s="8">
        <v>2.1911630846000001E-3</v>
      </c>
      <c r="AA912" s="8">
        <v>9.7685165269300003E-2</v>
      </c>
      <c r="AB912" s="8">
        <v>2.7785442697299999E-2</v>
      </c>
      <c r="AC912" s="8">
        <v>6.76182895952E-3</v>
      </c>
      <c r="AD912" s="8">
        <v>0.13642136240300001</v>
      </c>
      <c r="AE912" s="8">
        <v>2.3275780188899999E-2</v>
      </c>
      <c r="AF912" s="8">
        <v>3.0153780774200001E-3</v>
      </c>
      <c r="AG912" s="8">
        <v>7.5931788026700003E-2</v>
      </c>
      <c r="AH912" s="8">
        <v>1.6733619669900002E-2</v>
      </c>
      <c r="AI912" s="8">
        <v>2.3498581070699998E-3</v>
      </c>
      <c r="AJ912" s="8">
        <v>0.123134999397</v>
      </c>
      <c r="AK912" s="8">
        <v>0.54359387545000004</v>
      </c>
      <c r="AL912" s="8">
        <v>3.13791562615E-6</v>
      </c>
      <c r="AM912" s="8">
        <v>0.25504231220200002</v>
      </c>
      <c r="AN912" s="8">
        <v>1.1187128496200001</v>
      </c>
      <c r="AO912" s="8">
        <v>1.1709686340600001</v>
      </c>
      <c r="AP912" s="8">
        <v>1.1022229462899999</v>
      </c>
      <c r="AS912" s="7">
        <v>812220</v>
      </c>
      <c r="AT912" s="7" t="s">
        <v>941</v>
      </c>
      <c r="AU912" s="8">
        <v>2.388970234574048E-2</v>
      </c>
      <c r="AV912" s="8">
        <v>5.1587099379951772E-3</v>
      </c>
      <c r="AW912" s="8">
        <v>0.20620197850931135</v>
      </c>
      <c r="AX912" s="8">
        <v>1.9200732379321614E-2</v>
      </c>
      <c r="AY912" s="8">
        <v>7.3977113633955467E-3</v>
      </c>
      <c r="AZ912" s="8">
        <v>0.18429711545818706</v>
      </c>
      <c r="BA912" s="8">
        <v>2.7954809456774515E-2</v>
      </c>
      <c r="BB912" s="8">
        <v>7.1694301113435473E-3</v>
      </c>
      <c r="BC912" s="8">
        <v>0.23910071262735008</v>
      </c>
      <c r="BD912" s="8">
        <v>2.2582818088699684E-2</v>
      </c>
      <c r="BE912" s="8">
        <v>5.3095151051873526E-3</v>
      </c>
      <c r="BF912" s="8">
        <v>0.22770011921008057</v>
      </c>
      <c r="BG912" s="8">
        <v>0.50852330284032266</v>
      </c>
      <c r="BH912" s="8">
        <v>6.236878251882258E-6</v>
      </c>
      <c r="BI912" s="8">
        <v>0.23858796947929053</v>
      </c>
      <c r="BJ912" s="8">
        <v>1.2352503907933874</v>
      </c>
      <c r="BK912" s="8">
        <v>1.1463794301683872</v>
      </c>
      <c r="BL912" s="8">
        <v>1.2097088231624196</v>
      </c>
    </row>
    <row r="913" spans="1:64" x14ac:dyDescent="0.3">
      <c r="A913" s="7">
        <v>812310</v>
      </c>
      <c r="B913" s="7" t="s">
        <v>942</v>
      </c>
      <c r="C913" s="8">
        <f t="shared" si="252"/>
        <v>8.2179226913500006E-2</v>
      </c>
      <c r="D913" s="8">
        <f t="shared" si="253"/>
        <v>1.7884586225600001E-2</v>
      </c>
      <c r="E913" s="8">
        <f t="shared" si="254"/>
        <v>7.3264032945699997E-2</v>
      </c>
      <c r="F913" s="8">
        <f t="shared" si="255"/>
        <v>2.5536389729399998E-2</v>
      </c>
      <c r="G913" s="8">
        <f t="shared" si="256"/>
        <v>3.88355788963E-3</v>
      </c>
      <c r="H913" s="8">
        <f t="shared" si="257"/>
        <v>2.0066322290100001E-2</v>
      </c>
      <c r="I913" s="8">
        <f t="shared" si="258"/>
        <v>4.8804965057099997E-2</v>
      </c>
      <c r="J913" s="8">
        <f t="shared" si="259"/>
        <v>9.21097720049E-3</v>
      </c>
      <c r="K913" s="8">
        <f t="shared" si="260"/>
        <v>4.0754611652399998E-2</v>
      </c>
      <c r="L913" s="8">
        <f t="shared" si="261"/>
        <v>6.8998341645800002E-2</v>
      </c>
      <c r="M913" s="8">
        <f t="shared" si="262"/>
        <v>1.42928766765E-2</v>
      </c>
      <c r="N913" s="8">
        <f t="shared" si="263"/>
        <v>7.1188063496199994E-2</v>
      </c>
      <c r="O913" s="8">
        <f t="shared" si="264"/>
        <v>0.61346396837499995</v>
      </c>
      <c r="P913" s="8">
        <f t="shared" si="265"/>
        <v>2.8592113746800001E-5</v>
      </c>
      <c r="Q913" s="8">
        <f t="shared" si="266"/>
        <v>0.561733154131</v>
      </c>
      <c r="R913" s="8">
        <f t="shared" si="267"/>
        <v>1.1733278460800001</v>
      </c>
      <c r="S913" s="8">
        <f t="shared" si="268"/>
        <v>1.04948626991</v>
      </c>
      <c r="T913" s="8">
        <f t="shared" si="269"/>
        <v>1.0987705539099999</v>
      </c>
      <c r="W913" s="7" t="s">
        <v>2216</v>
      </c>
      <c r="X913" s="7" t="s">
        <v>942</v>
      </c>
      <c r="Y913" s="8">
        <v>8.2179226913500006E-2</v>
      </c>
      <c r="Z913" s="8">
        <v>1.7884586225600001E-2</v>
      </c>
      <c r="AA913" s="8">
        <v>7.3264032945699997E-2</v>
      </c>
      <c r="AB913" s="8">
        <v>2.5536389729399998E-2</v>
      </c>
      <c r="AC913" s="8">
        <v>3.88355788963E-3</v>
      </c>
      <c r="AD913" s="8">
        <v>2.0066322290100001E-2</v>
      </c>
      <c r="AE913" s="8">
        <v>4.8804965057099997E-2</v>
      </c>
      <c r="AF913" s="8">
        <v>9.21097720049E-3</v>
      </c>
      <c r="AG913" s="8">
        <v>4.0754611652399998E-2</v>
      </c>
      <c r="AH913" s="8">
        <v>6.8998341645800002E-2</v>
      </c>
      <c r="AI913" s="8">
        <v>1.42928766765E-2</v>
      </c>
      <c r="AJ913" s="8">
        <v>7.1188063496199994E-2</v>
      </c>
      <c r="AK913" s="8">
        <v>0.61346396837499995</v>
      </c>
      <c r="AL913" s="8">
        <v>2.8592113746800001E-5</v>
      </c>
      <c r="AM913" s="8">
        <v>0.561733154131</v>
      </c>
      <c r="AN913" s="8">
        <v>1.1733278460800001</v>
      </c>
      <c r="AO913" s="8">
        <v>1.04948626991</v>
      </c>
      <c r="AP913" s="8">
        <v>1.0987705539099999</v>
      </c>
      <c r="AS913" s="7">
        <v>812310</v>
      </c>
      <c r="AT913" s="7" t="s">
        <v>942</v>
      </c>
      <c r="AU913" s="8">
        <v>0.13038970180494355</v>
      </c>
      <c r="AV913" s="8">
        <v>3.7019020742311295E-2</v>
      </c>
      <c r="AW913" s="8">
        <v>0.19971486250258708</v>
      </c>
      <c r="AX913" s="8">
        <v>4.6576511097212905E-2</v>
      </c>
      <c r="AY913" s="8">
        <v>1.1223817533442901E-2</v>
      </c>
      <c r="AZ913" s="8">
        <v>6.4433483675132255E-2</v>
      </c>
      <c r="BA913" s="8">
        <v>8.1640495033514504E-2</v>
      </c>
      <c r="BB913" s="8">
        <v>2.1477262049557258E-2</v>
      </c>
      <c r="BC913" s="8">
        <v>0.12533935897284518</v>
      </c>
      <c r="BD913" s="8">
        <v>0.11450502822613383</v>
      </c>
      <c r="BE913" s="8">
        <v>3.1826519252572578E-2</v>
      </c>
      <c r="BF913" s="8">
        <v>0.18654230619115331</v>
      </c>
      <c r="BG913" s="8">
        <v>0.58378022796975837</v>
      </c>
      <c r="BH913" s="8">
        <v>1.9484179040075329E-5</v>
      </c>
      <c r="BI913" s="8">
        <v>0.53455251764079081</v>
      </c>
      <c r="BJ913" s="8">
        <v>1.3671235850496775</v>
      </c>
      <c r="BK913" s="8">
        <v>1.0738467155314519</v>
      </c>
      <c r="BL913" s="8">
        <v>1.1800700192814515</v>
      </c>
    </row>
    <row r="914" spans="1:64" x14ac:dyDescent="0.3">
      <c r="A914" s="7">
        <v>812320</v>
      </c>
      <c r="B914" s="7" t="s">
        <v>943</v>
      </c>
      <c r="C914" s="8">
        <f t="shared" si="252"/>
        <v>8.2473334317599997E-2</v>
      </c>
      <c r="D914" s="8">
        <f t="shared" si="253"/>
        <v>1.8062433027400002E-2</v>
      </c>
      <c r="E914" s="8">
        <f t="shared" si="254"/>
        <v>7.5535355075199997E-2</v>
      </c>
      <c r="F914" s="8">
        <f t="shared" si="255"/>
        <v>2.6265057718000001E-2</v>
      </c>
      <c r="G914" s="8">
        <f t="shared" si="256"/>
        <v>3.9541059202899999E-3</v>
      </c>
      <c r="H914" s="8">
        <f t="shared" si="257"/>
        <v>2.0944572646200001E-2</v>
      </c>
      <c r="I914" s="8">
        <f t="shared" si="258"/>
        <v>4.93570851797E-2</v>
      </c>
      <c r="J914" s="8">
        <f t="shared" si="259"/>
        <v>9.3352431846600008E-3</v>
      </c>
      <c r="K914" s="8">
        <f t="shared" si="260"/>
        <v>4.2277913134199999E-2</v>
      </c>
      <c r="L914" s="8">
        <f t="shared" si="261"/>
        <v>6.6847720066200003E-2</v>
      </c>
      <c r="M914" s="8">
        <f t="shared" si="262"/>
        <v>1.3932538330000001E-2</v>
      </c>
      <c r="N914" s="8">
        <f t="shared" si="263"/>
        <v>7.0846079089300004E-2</v>
      </c>
      <c r="O914" s="8">
        <f t="shared" si="264"/>
        <v>0.63495530705000003</v>
      </c>
      <c r="P914" s="8">
        <f t="shared" si="265"/>
        <v>2.8315273889299999E-5</v>
      </c>
      <c r="Q914" s="8">
        <f t="shared" si="266"/>
        <v>0.55955857085399996</v>
      </c>
      <c r="R914" s="8">
        <f t="shared" si="267"/>
        <v>1.17607112242</v>
      </c>
      <c r="S914" s="8">
        <f t="shared" si="268"/>
        <v>1.0511637362799999</v>
      </c>
      <c r="T914" s="8">
        <f t="shared" si="269"/>
        <v>1.1009702415</v>
      </c>
      <c r="W914" s="7" t="s">
        <v>2217</v>
      </c>
      <c r="X914" s="7" t="s">
        <v>943</v>
      </c>
      <c r="Y914" s="8">
        <v>8.2473334317599997E-2</v>
      </c>
      <c r="Z914" s="8">
        <v>1.8062433027400002E-2</v>
      </c>
      <c r="AA914" s="8">
        <v>7.5535355075199997E-2</v>
      </c>
      <c r="AB914" s="8">
        <v>2.6265057718000001E-2</v>
      </c>
      <c r="AC914" s="8">
        <v>3.9541059202899999E-3</v>
      </c>
      <c r="AD914" s="8">
        <v>2.0944572646200001E-2</v>
      </c>
      <c r="AE914" s="8">
        <v>4.93570851797E-2</v>
      </c>
      <c r="AF914" s="8">
        <v>9.3352431846600008E-3</v>
      </c>
      <c r="AG914" s="8">
        <v>4.2277913134199999E-2</v>
      </c>
      <c r="AH914" s="8">
        <v>6.6847720066200003E-2</v>
      </c>
      <c r="AI914" s="8">
        <v>1.3932538330000001E-2</v>
      </c>
      <c r="AJ914" s="8">
        <v>7.0846079089300004E-2</v>
      </c>
      <c r="AK914" s="8">
        <v>0.63495530705000003</v>
      </c>
      <c r="AL914" s="8">
        <v>2.8315273889299999E-5</v>
      </c>
      <c r="AM914" s="8">
        <v>0.55955857085399996</v>
      </c>
      <c r="AN914" s="8">
        <v>1.17607112242</v>
      </c>
      <c r="AO914" s="8">
        <v>1.0511637362799999</v>
      </c>
      <c r="AP914" s="8">
        <v>1.1009702415</v>
      </c>
      <c r="AS914" s="7">
        <v>812320</v>
      </c>
      <c r="AT914" s="7" t="s">
        <v>943</v>
      </c>
      <c r="AU914" s="8">
        <v>0.12175848857620968</v>
      </c>
      <c r="AV914" s="8">
        <v>3.5265116112698391E-2</v>
      </c>
      <c r="AW914" s="8">
        <v>0.18752781075292096</v>
      </c>
      <c r="AX914" s="8">
        <v>4.8997254673368226E-2</v>
      </c>
      <c r="AY914" s="8">
        <v>1.1943792440629033E-2</v>
      </c>
      <c r="AZ914" s="8">
        <v>6.8273439180530651E-2</v>
      </c>
      <c r="BA914" s="8">
        <v>7.709301927726292E-2</v>
      </c>
      <c r="BB914" s="8">
        <v>2.06018362371179E-2</v>
      </c>
      <c r="BC914" s="8">
        <v>0.11833928652572095</v>
      </c>
      <c r="BD914" s="8">
        <v>0.10365629500829029</v>
      </c>
      <c r="BE914" s="8">
        <v>2.9318423150732267E-2</v>
      </c>
      <c r="BF914" s="8">
        <v>0.16916851728702742</v>
      </c>
      <c r="BG914" s="8">
        <v>0.5427843753814513</v>
      </c>
      <c r="BH914" s="8">
        <v>1.6690188402228871E-5</v>
      </c>
      <c r="BI914" s="8">
        <v>0.47833232669777465</v>
      </c>
      <c r="BJ914" s="8">
        <v>1.3445514154419351</v>
      </c>
      <c r="BK914" s="8">
        <v>0.98405319597193552</v>
      </c>
      <c r="BL914" s="8">
        <v>1.0708728517174191</v>
      </c>
    </row>
    <row r="915" spans="1:64" x14ac:dyDescent="0.3">
      <c r="A915" s="7">
        <v>812331</v>
      </c>
      <c r="B915" s="7" t="s">
        <v>944</v>
      </c>
      <c r="C915" s="8">
        <f t="shared" si="252"/>
        <v>8.2388382354400005E-2</v>
      </c>
      <c r="D915" s="8">
        <f t="shared" si="253"/>
        <v>1.79507952591E-2</v>
      </c>
      <c r="E915" s="8">
        <f t="shared" si="254"/>
        <v>6.97733529411E-2</v>
      </c>
      <c r="F915" s="8">
        <f t="shared" si="255"/>
        <v>2.2488076583500001E-2</v>
      </c>
      <c r="G915" s="8">
        <f t="shared" si="256"/>
        <v>3.3723191919500001E-3</v>
      </c>
      <c r="H915" s="8">
        <f t="shared" si="257"/>
        <v>1.6321483932299999E-2</v>
      </c>
      <c r="I915" s="8">
        <f t="shared" si="258"/>
        <v>4.9389388655799997E-2</v>
      </c>
      <c r="J915" s="8">
        <f t="shared" si="259"/>
        <v>9.2959357519599994E-3</v>
      </c>
      <c r="K915" s="8">
        <f t="shared" si="260"/>
        <v>3.88576930493E-2</v>
      </c>
      <c r="L915" s="8">
        <f t="shared" si="261"/>
        <v>6.7149776156600005E-2</v>
      </c>
      <c r="M915" s="8">
        <f t="shared" si="262"/>
        <v>1.39248470019E-2</v>
      </c>
      <c r="N915" s="8">
        <f t="shared" si="263"/>
        <v>6.5812609216900006E-2</v>
      </c>
      <c r="O915" s="8">
        <f t="shared" si="264"/>
        <v>0.63191485626999999</v>
      </c>
      <c r="P915" s="8">
        <f t="shared" si="265"/>
        <v>3.3060495692499998E-5</v>
      </c>
      <c r="Q915" s="8">
        <f t="shared" si="266"/>
        <v>0.55872205007300002</v>
      </c>
      <c r="R915" s="8">
        <f t="shared" si="267"/>
        <v>1.17011253055</v>
      </c>
      <c r="S915" s="8">
        <f t="shared" si="268"/>
        <v>1.04218187971</v>
      </c>
      <c r="T915" s="8">
        <f t="shared" si="269"/>
        <v>1.09754301746</v>
      </c>
      <c r="W915" s="7" t="s">
        <v>2218</v>
      </c>
      <c r="X915" s="7" t="s">
        <v>944</v>
      </c>
      <c r="Y915" s="8">
        <v>8.2388382354400005E-2</v>
      </c>
      <c r="Z915" s="8">
        <v>1.79507952591E-2</v>
      </c>
      <c r="AA915" s="8">
        <v>6.97733529411E-2</v>
      </c>
      <c r="AB915" s="8">
        <v>2.2488076583500001E-2</v>
      </c>
      <c r="AC915" s="8">
        <v>3.3723191919500001E-3</v>
      </c>
      <c r="AD915" s="8">
        <v>1.6321483932299999E-2</v>
      </c>
      <c r="AE915" s="8">
        <v>4.9389388655799997E-2</v>
      </c>
      <c r="AF915" s="8">
        <v>9.2959357519599994E-3</v>
      </c>
      <c r="AG915" s="8">
        <v>3.88576930493E-2</v>
      </c>
      <c r="AH915" s="8">
        <v>6.7149776156600005E-2</v>
      </c>
      <c r="AI915" s="8">
        <v>1.39248470019E-2</v>
      </c>
      <c r="AJ915" s="8">
        <v>6.5812609216900006E-2</v>
      </c>
      <c r="AK915" s="8">
        <v>0.63191485626999999</v>
      </c>
      <c r="AL915" s="8">
        <v>3.3060495692499998E-5</v>
      </c>
      <c r="AM915" s="8">
        <v>0.55872205007300002</v>
      </c>
      <c r="AN915" s="8">
        <v>1.17011253055</v>
      </c>
      <c r="AO915" s="8">
        <v>1.04218187971</v>
      </c>
      <c r="AP915" s="8">
        <v>1.09754301746</v>
      </c>
      <c r="AS915" s="7">
        <v>812331</v>
      </c>
      <c r="AT915" s="7" t="s">
        <v>944</v>
      </c>
      <c r="AU915" s="8">
        <v>7.9643129739554841E-2</v>
      </c>
      <c r="AV915" s="8">
        <v>2.4396881299590324E-2</v>
      </c>
      <c r="AW915" s="8">
        <v>0.12463784220835643</v>
      </c>
      <c r="AX915" s="8">
        <v>4.6811960981895162E-2</v>
      </c>
      <c r="AY915" s="8">
        <v>1.2117417384674676E-2</v>
      </c>
      <c r="AZ915" s="8">
        <v>6.4353716392219332E-2</v>
      </c>
      <c r="BA915" s="8">
        <v>5.1474807713408059E-2</v>
      </c>
      <c r="BB915" s="8">
        <v>1.4461219114450809E-2</v>
      </c>
      <c r="BC915" s="8">
        <v>7.8462401682553237E-2</v>
      </c>
      <c r="BD915" s="8">
        <v>6.8750366912616129E-2</v>
      </c>
      <c r="BE915" s="8">
        <v>2.0547473353922579E-2</v>
      </c>
      <c r="BF915" s="8">
        <v>0.11304596648966934</v>
      </c>
      <c r="BG915" s="8">
        <v>0.32614960323612924</v>
      </c>
      <c r="BH915" s="8">
        <v>7.5784623254888718E-6</v>
      </c>
      <c r="BI915" s="8">
        <v>0.28837267100541936</v>
      </c>
      <c r="BJ915" s="8">
        <v>1.2286778532477418</v>
      </c>
      <c r="BK915" s="8">
        <v>0.63941212701693551</v>
      </c>
      <c r="BL915" s="8">
        <v>0.66052746076838698</v>
      </c>
    </row>
    <row r="916" spans="1:64" x14ac:dyDescent="0.3">
      <c r="A916" s="7">
        <v>812332</v>
      </c>
      <c r="B916" s="7" t="s">
        <v>945</v>
      </c>
      <c r="C916" s="8">
        <f t="shared" si="252"/>
        <v>8.2131117810199994E-2</v>
      </c>
      <c r="D916" s="8">
        <f t="shared" si="253"/>
        <v>1.77759902225E-2</v>
      </c>
      <c r="E916" s="8">
        <f t="shared" si="254"/>
        <v>7.1063733629799994E-2</v>
      </c>
      <c r="F916" s="8">
        <f t="shared" si="255"/>
        <v>2.3739057791199999E-2</v>
      </c>
      <c r="G916" s="8">
        <f t="shared" si="256"/>
        <v>3.5455092863699998E-3</v>
      </c>
      <c r="H916" s="8">
        <f t="shared" si="257"/>
        <v>1.7649706926399999E-2</v>
      </c>
      <c r="I916" s="8">
        <f t="shared" si="258"/>
        <v>4.9374376086299999E-2</v>
      </c>
      <c r="J916" s="8">
        <f t="shared" si="259"/>
        <v>9.2326995900899999E-3</v>
      </c>
      <c r="K916" s="8">
        <f t="shared" si="260"/>
        <v>3.9734125069299998E-2</v>
      </c>
      <c r="L916" s="8">
        <f t="shared" si="261"/>
        <v>6.6668743163400004E-2</v>
      </c>
      <c r="M916" s="8">
        <f t="shared" si="262"/>
        <v>1.3740180982600001E-2</v>
      </c>
      <c r="N916" s="8">
        <f t="shared" si="263"/>
        <v>6.66738688355E-2</v>
      </c>
      <c r="O916" s="8">
        <f t="shared" si="264"/>
        <v>0.63485589555400002</v>
      </c>
      <c r="P916" s="8">
        <f t="shared" si="265"/>
        <v>3.1229085199300003E-5</v>
      </c>
      <c r="Q916" s="8">
        <f t="shared" si="266"/>
        <v>0.55754844235300005</v>
      </c>
      <c r="R916" s="8">
        <f t="shared" si="267"/>
        <v>1.17097084166</v>
      </c>
      <c r="S916" s="8">
        <f t="shared" si="268"/>
        <v>1.0449342740000001</v>
      </c>
      <c r="T916" s="8">
        <f t="shared" si="269"/>
        <v>1.09834120075</v>
      </c>
      <c r="W916" s="7" t="s">
        <v>2219</v>
      </c>
      <c r="X916" s="7" t="s">
        <v>945</v>
      </c>
      <c r="Y916" s="8">
        <v>8.2131117810199994E-2</v>
      </c>
      <c r="Z916" s="8">
        <v>1.77759902225E-2</v>
      </c>
      <c r="AA916" s="8">
        <v>7.1063733629799994E-2</v>
      </c>
      <c r="AB916" s="8">
        <v>2.3739057791199999E-2</v>
      </c>
      <c r="AC916" s="8">
        <v>3.5455092863699998E-3</v>
      </c>
      <c r="AD916" s="8">
        <v>1.7649706926399999E-2</v>
      </c>
      <c r="AE916" s="8">
        <v>4.9374376086299999E-2</v>
      </c>
      <c r="AF916" s="8">
        <v>9.2326995900899999E-3</v>
      </c>
      <c r="AG916" s="8">
        <v>3.9734125069299998E-2</v>
      </c>
      <c r="AH916" s="8">
        <v>6.6668743163400004E-2</v>
      </c>
      <c r="AI916" s="8">
        <v>1.3740180982600001E-2</v>
      </c>
      <c r="AJ916" s="8">
        <v>6.66738688355E-2</v>
      </c>
      <c r="AK916" s="8">
        <v>0.63485589555400002</v>
      </c>
      <c r="AL916" s="8">
        <v>3.1229085199300003E-5</v>
      </c>
      <c r="AM916" s="8">
        <v>0.55754844235300005</v>
      </c>
      <c r="AN916" s="8">
        <v>1.17097084166</v>
      </c>
      <c r="AO916" s="8">
        <v>1.0449342740000001</v>
      </c>
      <c r="AP916" s="8">
        <v>1.09834120075</v>
      </c>
      <c r="AS916" s="7">
        <v>812332</v>
      </c>
      <c r="AT916" s="7" t="s">
        <v>945</v>
      </c>
      <c r="AU916" s="8">
        <v>5.8232329221035488E-2</v>
      </c>
      <c r="AV916" s="8">
        <v>1.8723637010982258E-2</v>
      </c>
      <c r="AW916" s="8">
        <v>9.1273070378120949E-2</v>
      </c>
      <c r="AX916" s="8">
        <v>4.4291159743069346E-2</v>
      </c>
      <c r="AY916" s="8">
        <v>1.2905420504838871E-2</v>
      </c>
      <c r="AZ916" s="8">
        <v>6.2628365975770969E-2</v>
      </c>
      <c r="BA916" s="8">
        <v>3.8034621669783872E-2</v>
      </c>
      <c r="BB916" s="8">
        <v>1.1291940247240161E-2</v>
      </c>
      <c r="BC916" s="8">
        <v>5.7707104410458072E-2</v>
      </c>
      <c r="BD916" s="8">
        <v>5.0268836788075803E-2</v>
      </c>
      <c r="BE916" s="8">
        <v>1.5818831632301609E-2</v>
      </c>
      <c r="BF916" s="8">
        <v>8.2767816902674179E-2</v>
      </c>
      <c r="BG916" s="8">
        <v>0.22527144680948394</v>
      </c>
      <c r="BH916" s="8">
        <v>4.7260975618016128E-6</v>
      </c>
      <c r="BI916" s="8">
        <v>0.19783976986719348</v>
      </c>
      <c r="BJ916" s="8">
        <v>1.1682290366098385</v>
      </c>
      <c r="BK916" s="8">
        <v>0.47466365590112902</v>
      </c>
      <c r="BL916" s="8">
        <v>0.46187237600500014</v>
      </c>
    </row>
    <row r="917" spans="1:64" x14ac:dyDescent="0.3">
      <c r="A917" s="7">
        <v>812910</v>
      </c>
      <c r="B917" s="7" t="s">
        <v>946</v>
      </c>
      <c r="C917" s="8">
        <f t="shared" si="252"/>
        <v>6.2049122797399998E-2</v>
      </c>
      <c r="D917" s="8">
        <f t="shared" si="253"/>
        <v>1.01267717239E-2</v>
      </c>
      <c r="E917" s="8">
        <f t="shared" si="254"/>
        <v>8.4729461329600006E-2</v>
      </c>
      <c r="F917" s="8">
        <f t="shared" si="255"/>
        <v>3.0243730926900001E-2</v>
      </c>
      <c r="G917" s="8">
        <f t="shared" si="256"/>
        <v>2.72439485992E-3</v>
      </c>
      <c r="H917" s="8">
        <f t="shared" si="257"/>
        <v>2.5951150854400001E-2</v>
      </c>
      <c r="I917" s="8">
        <f t="shared" si="258"/>
        <v>3.6168345301500003E-2</v>
      </c>
      <c r="J917" s="8">
        <f t="shared" si="259"/>
        <v>4.77108464345E-3</v>
      </c>
      <c r="K917" s="8">
        <f t="shared" si="260"/>
        <v>4.1326504050399997E-2</v>
      </c>
      <c r="L917" s="8">
        <f t="shared" si="261"/>
        <v>4.6678985398099997E-2</v>
      </c>
      <c r="M917" s="8">
        <f t="shared" si="262"/>
        <v>7.50914362983E-3</v>
      </c>
      <c r="N917" s="8">
        <f t="shared" si="263"/>
        <v>7.3315967319900005E-2</v>
      </c>
      <c r="O917" s="8">
        <f t="shared" si="264"/>
        <v>0.69402306184700002</v>
      </c>
      <c r="P917" s="8">
        <f t="shared" si="265"/>
        <v>2.70570366243E-5</v>
      </c>
      <c r="Q917" s="8">
        <f t="shared" si="266"/>
        <v>0.64541882263100003</v>
      </c>
      <c r="R917" s="8">
        <f t="shared" si="267"/>
        <v>1.15690535585</v>
      </c>
      <c r="S917" s="8">
        <f t="shared" si="268"/>
        <v>1.05891927664</v>
      </c>
      <c r="T917" s="8">
        <f t="shared" si="269"/>
        <v>1.082265934</v>
      </c>
      <c r="W917" s="7" t="s">
        <v>2220</v>
      </c>
      <c r="X917" s="7" t="s">
        <v>946</v>
      </c>
      <c r="Y917" s="8">
        <v>6.2049122797399998E-2</v>
      </c>
      <c r="Z917" s="8">
        <v>1.01267717239E-2</v>
      </c>
      <c r="AA917" s="8">
        <v>8.4729461329600006E-2</v>
      </c>
      <c r="AB917" s="8">
        <v>3.0243730926900001E-2</v>
      </c>
      <c r="AC917" s="8">
        <v>2.72439485992E-3</v>
      </c>
      <c r="AD917" s="8">
        <v>2.5951150854400001E-2</v>
      </c>
      <c r="AE917" s="8">
        <v>3.6168345301500003E-2</v>
      </c>
      <c r="AF917" s="8">
        <v>4.77108464345E-3</v>
      </c>
      <c r="AG917" s="8">
        <v>4.1326504050399997E-2</v>
      </c>
      <c r="AH917" s="8">
        <v>4.6678985398099997E-2</v>
      </c>
      <c r="AI917" s="8">
        <v>7.50914362983E-3</v>
      </c>
      <c r="AJ917" s="8">
        <v>7.3315967319900005E-2</v>
      </c>
      <c r="AK917" s="8">
        <v>0.69402306184700002</v>
      </c>
      <c r="AL917" s="8">
        <v>2.70570366243E-5</v>
      </c>
      <c r="AM917" s="8">
        <v>0.64541882263100003</v>
      </c>
      <c r="AN917" s="8">
        <v>1.15690535585</v>
      </c>
      <c r="AO917" s="8">
        <v>1.05891927664</v>
      </c>
      <c r="AP917" s="8">
        <v>1.082265934</v>
      </c>
      <c r="AS917" s="7">
        <v>812910</v>
      </c>
      <c r="AT917" s="7" t="s">
        <v>946</v>
      </c>
      <c r="AU917" s="8">
        <v>0.10884122861659351</v>
      </c>
      <c r="AV917" s="8">
        <v>2.7993218287197426E-2</v>
      </c>
      <c r="AW917" s="8">
        <v>0.20299991466381292</v>
      </c>
      <c r="AX917" s="8">
        <v>4.5249199683125817E-2</v>
      </c>
      <c r="AY917" s="8">
        <v>7.7644538235772578E-3</v>
      </c>
      <c r="AZ917" s="8">
        <v>5.6111242592482263E-2</v>
      </c>
      <c r="BA917" s="8">
        <v>6.322942979682418E-2</v>
      </c>
      <c r="BB917" s="8">
        <v>1.4572736974825645E-2</v>
      </c>
      <c r="BC917" s="8">
        <v>0.11007251986192583</v>
      </c>
      <c r="BD917" s="8">
        <v>8.5445405965211316E-2</v>
      </c>
      <c r="BE917" s="8">
        <v>2.1970976613599841E-2</v>
      </c>
      <c r="BF917" s="8">
        <v>0.17110467801169515</v>
      </c>
      <c r="BG917" s="8">
        <v>0.69402306184699891</v>
      </c>
      <c r="BH917" s="8">
        <v>2.5724876665845159E-5</v>
      </c>
      <c r="BI917" s="8">
        <v>0.6454188226310007</v>
      </c>
      <c r="BJ917" s="8">
        <v>1.3398343615680655</v>
      </c>
      <c r="BK917" s="8">
        <v>1.1091248960995164</v>
      </c>
      <c r="BL917" s="8">
        <v>1.1878746866335486</v>
      </c>
    </row>
    <row r="918" spans="1:64" x14ac:dyDescent="0.3">
      <c r="A918" s="7">
        <v>812921</v>
      </c>
      <c r="B918" s="7" t="s">
        <v>947</v>
      </c>
      <c r="C918" s="8">
        <f t="shared" si="252"/>
        <v>4.8652495507751602E-2</v>
      </c>
      <c r="D918" s="8">
        <f t="shared" si="253"/>
        <v>1.5472367813414519E-2</v>
      </c>
      <c r="E918" s="8">
        <f t="shared" si="254"/>
        <v>9.4406800975951624E-2</v>
      </c>
      <c r="F918" s="8">
        <f t="shared" si="255"/>
        <v>2.9872078250085483E-2</v>
      </c>
      <c r="G918" s="8">
        <f t="shared" si="256"/>
        <v>6.679961604457098E-3</v>
      </c>
      <c r="H918" s="8">
        <f t="shared" si="257"/>
        <v>3.865505201653871E-2</v>
      </c>
      <c r="I918" s="8">
        <f t="shared" si="258"/>
        <v>2.8050231995149996E-2</v>
      </c>
      <c r="J918" s="8">
        <f t="shared" si="259"/>
        <v>8.2186522163591944E-3</v>
      </c>
      <c r="K918" s="8">
        <f t="shared" si="260"/>
        <v>5.1263033205880652E-2</v>
      </c>
      <c r="L918" s="8">
        <f t="shared" si="261"/>
        <v>4.5249471520675801E-2</v>
      </c>
      <c r="M918" s="8">
        <f t="shared" si="262"/>
        <v>1.4326017623316128E-2</v>
      </c>
      <c r="N918" s="8">
        <f t="shared" si="263"/>
        <v>9.3127045465500019E-2</v>
      </c>
      <c r="O918" s="8">
        <f t="shared" si="264"/>
        <v>0.20174465119979026</v>
      </c>
      <c r="P918" s="8">
        <f t="shared" si="265"/>
        <v>5.7014393820422586E-6</v>
      </c>
      <c r="Q918" s="8">
        <f t="shared" si="266"/>
        <v>0.21951086421532265</v>
      </c>
      <c r="R918" s="8">
        <f t="shared" si="267"/>
        <v>1</v>
      </c>
      <c r="S918" s="8">
        <f t="shared" si="268"/>
        <v>0.41391676929032262</v>
      </c>
      <c r="T918" s="8">
        <f t="shared" si="269"/>
        <v>0.42624159483693552</v>
      </c>
      <c r="W918" s="7" t="s">
        <v>2221</v>
      </c>
      <c r="X918" s="7" t="s">
        <v>947</v>
      </c>
      <c r="Y918" s="8">
        <v>0</v>
      </c>
      <c r="Z918" s="8">
        <v>0</v>
      </c>
      <c r="AA918" s="8">
        <v>0</v>
      </c>
      <c r="AB918" s="8">
        <v>0</v>
      </c>
      <c r="AC918" s="8">
        <v>0</v>
      </c>
      <c r="AD918" s="8">
        <v>0</v>
      </c>
      <c r="AE918" s="8">
        <v>0</v>
      </c>
      <c r="AF918" s="8">
        <v>0</v>
      </c>
      <c r="AG918" s="8">
        <v>0</v>
      </c>
      <c r="AH918" s="8">
        <v>0</v>
      </c>
      <c r="AI918" s="8">
        <v>0</v>
      </c>
      <c r="AJ918" s="8">
        <v>0</v>
      </c>
      <c r="AK918" s="8">
        <v>0</v>
      </c>
      <c r="AL918" s="8">
        <v>0</v>
      </c>
      <c r="AM918" s="8">
        <v>0</v>
      </c>
      <c r="AN918" s="8">
        <v>1</v>
      </c>
      <c r="AO918" s="8">
        <v>0</v>
      </c>
      <c r="AP918" s="8">
        <v>0</v>
      </c>
      <c r="AS918" s="7">
        <v>812921</v>
      </c>
      <c r="AT918" s="7" t="s">
        <v>947</v>
      </c>
      <c r="AU918" s="8">
        <v>4.8652495507751602E-2</v>
      </c>
      <c r="AV918" s="8">
        <v>1.5472367813414519E-2</v>
      </c>
      <c r="AW918" s="8">
        <v>9.4406800975951624E-2</v>
      </c>
      <c r="AX918" s="8">
        <v>2.9872078250085483E-2</v>
      </c>
      <c r="AY918" s="8">
        <v>6.679961604457098E-3</v>
      </c>
      <c r="AZ918" s="8">
        <v>3.865505201653871E-2</v>
      </c>
      <c r="BA918" s="8">
        <v>2.8050231995149996E-2</v>
      </c>
      <c r="BB918" s="8">
        <v>8.2186522163591944E-3</v>
      </c>
      <c r="BC918" s="8">
        <v>5.1263033205880652E-2</v>
      </c>
      <c r="BD918" s="8">
        <v>4.5249471520675801E-2</v>
      </c>
      <c r="BE918" s="8">
        <v>1.4326017623316128E-2</v>
      </c>
      <c r="BF918" s="8">
        <v>9.3127045465500019E-2</v>
      </c>
      <c r="BG918" s="8">
        <v>0.20174465119979026</v>
      </c>
      <c r="BH918" s="8">
        <v>5.7014393820422586E-6</v>
      </c>
      <c r="BI918" s="8">
        <v>0.21951086421532265</v>
      </c>
      <c r="BJ918" s="8">
        <v>1.1585316642972581</v>
      </c>
      <c r="BK918" s="8">
        <v>0.41391676929032262</v>
      </c>
      <c r="BL918" s="8">
        <v>0.42624159483693552</v>
      </c>
    </row>
    <row r="919" spans="1:64" x14ac:dyDescent="0.3">
      <c r="A919" s="7">
        <v>812922</v>
      </c>
      <c r="B919" s="7" t="s">
        <v>948</v>
      </c>
      <c r="C919" s="8">
        <f t="shared" si="252"/>
        <v>4.4695318985959694E-2</v>
      </c>
      <c r="D919" s="8">
        <f t="shared" si="253"/>
        <v>1.4807753004511291E-2</v>
      </c>
      <c r="E919" s="8">
        <f t="shared" si="254"/>
        <v>8.6108351547919362E-2</v>
      </c>
      <c r="F919" s="8">
        <f t="shared" si="255"/>
        <v>1.5135455985583869E-2</v>
      </c>
      <c r="G919" s="8">
        <f t="shared" si="256"/>
        <v>3.7354526986801608E-3</v>
      </c>
      <c r="H919" s="8">
        <f t="shared" si="257"/>
        <v>2.0839225572374193E-2</v>
      </c>
      <c r="I919" s="8">
        <f t="shared" si="258"/>
        <v>2.511467657032419E-2</v>
      </c>
      <c r="J919" s="8">
        <f t="shared" si="259"/>
        <v>7.8480589286393562E-3</v>
      </c>
      <c r="K919" s="8">
        <f t="shared" si="260"/>
        <v>4.6691257290440311E-2</v>
      </c>
      <c r="L919" s="8">
        <f t="shared" si="261"/>
        <v>-9.672293261982258E-2</v>
      </c>
      <c r="M919" s="8">
        <f t="shared" si="262"/>
        <v>-3.1610088201099999E-2</v>
      </c>
      <c r="N919" s="8">
        <f t="shared" si="263"/>
        <v>-0.19707260737620971</v>
      </c>
      <c r="O919" s="8">
        <f t="shared" si="264"/>
        <v>-7.4608887577645167E-2</v>
      </c>
      <c r="P919" s="8">
        <f t="shared" si="265"/>
        <v>8.8773020967709691E-6</v>
      </c>
      <c r="Q919" s="8">
        <f t="shared" si="266"/>
        <v>0.18814476976112909</v>
      </c>
      <c r="R919" s="8">
        <f t="shared" si="267"/>
        <v>1</v>
      </c>
      <c r="S919" s="8">
        <f t="shared" si="268"/>
        <v>0.33003271490177422</v>
      </c>
      <c r="T919" s="8">
        <f t="shared" si="269"/>
        <v>0.36997657343467738</v>
      </c>
      <c r="W919" s="7" t="s">
        <v>2222</v>
      </c>
      <c r="X919" s="7" t="s">
        <v>948</v>
      </c>
      <c r="Y919" s="8">
        <v>0</v>
      </c>
      <c r="Z919" s="8">
        <v>0</v>
      </c>
      <c r="AA919" s="8">
        <v>0</v>
      </c>
      <c r="AB919" s="8">
        <v>0</v>
      </c>
      <c r="AC919" s="8">
        <v>0</v>
      </c>
      <c r="AD919" s="8">
        <v>0</v>
      </c>
      <c r="AE919" s="8">
        <v>0</v>
      </c>
      <c r="AF919" s="8">
        <v>0</v>
      </c>
      <c r="AG919" s="8">
        <v>0</v>
      </c>
      <c r="AH919" s="8">
        <v>0</v>
      </c>
      <c r="AI919" s="8">
        <v>0</v>
      </c>
      <c r="AJ919" s="8">
        <v>0</v>
      </c>
      <c r="AK919" s="8">
        <v>0</v>
      </c>
      <c r="AL919" s="8">
        <v>0</v>
      </c>
      <c r="AM919" s="8">
        <v>0</v>
      </c>
      <c r="AN919" s="8">
        <v>1</v>
      </c>
      <c r="AO919" s="8">
        <v>0</v>
      </c>
      <c r="AP919" s="8">
        <v>0</v>
      </c>
      <c r="AS919" s="7">
        <v>812922</v>
      </c>
      <c r="AT919" s="7" t="s">
        <v>948</v>
      </c>
      <c r="AU919" s="8">
        <v>4.4695318985959694E-2</v>
      </c>
      <c r="AV919" s="8">
        <v>1.4807753004511291E-2</v>
      </c>
      <c r="AW919" s="8">
        <v>8.6108351547919362E-2</v>
      </c>
      <c r="AX919" s="8">
        <v>1.5135455985583869E-2</v>
      </c>
      <c r="AY919" s="8">
        <v>3.7354526986801608E-3</v>
      </c>
      <c r="AZ919" s="8">
        <v>2.0839225572374193E-2</v>
      </c>
      <c r="BA919" s="8">
        <v>2.511467657032419E-2</v>
      </c>
      <c r="BB919" s="8">
        <v>7.8480589286393562E-3</v>
      </c>
      <c r="BC919" s="8">
        <v>4.6691257290440311E-2</v>
      </c>
      <c r="BD919" s="8">
        <v>-9.672293261982258E-2</v>
      </c>
      <c r="BE919" s="8">
        <v>-3.1610088201099999E-2</v>
      </c>
      <c r="BF919" s="8">
        <v>-0.19707260737620971</v>
      </c>
      <c r="BG919" s="8">
        <v>-7.4608887577645167E-2</v>
      </c>
      <c r="BH919" s="8">
        <v>8.8773020967709691E-6</v>
      </c>
      <c r="BI919" s="8">
        <v>0.18814476976112909</v>
      </c>
      <c r="BJ919" s="8">
        <v>1.1456114235385484</v>
      </c>
      <c r="BK919" s="8">
        <v>0.33003271490177422</v>
      </c>
      <c r="BL919" s="8">
        <v>0.36997657343467738</v>
      </c>
    </row>
    <row r="920" spans="1:64" x14ac:dyDescent="0.3">
      <c r="A920" s="7">
        <v>812930</v>
      </c>
      <c r="B920" s="7" t="s">
        <v>949</v>
      </c>
      <c r="C920" s="8">
        <f t="shared" si="252"/>
        <v>6.6167224984650011E-2</v>
      </c>
      <c r="D920" s="8">
        <f t="shared" si="253"/>
        <v>1.9498327141033871E-2</v>
      </c>
      <c r="E920" s="8">
        <f t="shared" si="254"/>
        <v>0.1243031406611161</v>
      </c>
      <c r="F920" s="8">
        <f t="shared" si="255"/>
        <v>3.393057768425968E-2</v>
      </c>
      <c r="G920" s="8">
        <f t="shared" si="256"/>
        <v>6.6582240956890339E-3</v>
      </c>
      <c r="H920" s="8">
        <f t="shared" si="257"/>
        <v>4.1856709258806454E-2</v>
      </c>
      <c r="I920" s="8">
        <f t="shared" si="258"/>
        <v>3.8127860466674192E-2</v>
      </c>
      <c r="J920" s="8">
        <f t="shared" si="259"/>
        <v>1.0258559879965807E-2</v>
      </c>
      <c r="K920" s="8">
        <f t="shared" si="260"/>
        <v>6.7374113920919354E-2</v>
      </c>
      <c r="L920" s="8">
        <f t="shared" si="261"/>
        <v>5.2752439825683874E-2</v>
      </c>
      <c r="M920" s="8">
        <f t="shared" si="262"/>
        <v>1.5538654554898392E-2</v>
      </c>
      <c r="N920" s="8">
        <f t="shared" si="263"/>
        <v>0.10600575094283067</v>
      </c>
      <c r="O920" s="8">
        <f t="shared" si="264"/>
        <v>0.35565259835148372</v>
      </c>
      <c r="P920" s="8">
        <f t="shared" si="265"/>
        <v>1.0897480845351615E-5</v>
      </c>
      <c r="Q920" s="8">
        <f t="shared" si="266"/>
        <v>0.33420096996387127</v>
      </c>
      <c r="R920" s="8">
        <f t="shared" si="267"/>
        <v>1</v>
      </c>
      <c r="S920" s="8">
        <f t="shared" si="268"/>
        <v>0.59857454329693538</v>
      </c>
      <c r="T920" s="8">
        <f t="shared" si="269"/>
        <v>0.63188956652564532</v>
      </c>
      <c r="W920" s="7" t="s">
        <v>2223</v>
      </c>
      <c r="X920" s="7" t="s">
        <v>949</v>
      </c>
      <c r="Y920" s="8">
        <v>0</v>
      </c>
      <c r="Z920" s="8">
        <v>0</v>
      </c>
      <c r="AA920" s="8">
        <v>0</v>
      </c>
      <c r="AB920" s="8">
        <v>0</v>
      </c>
      <c r="AC920" s="8">
        <v>0</v>
      </c>
      <c r="AD920" s="8">
        <v>0</v>
      </c>
      <c r="AE920" s="8">
        <v>0</v>
      </c>
      <c r="AF920" s="8">
        <v>0</v>
      </c>
      <c r="AG920" s="8">
        <v>0</v>
      </c>
      <c r="AH920" s="8">
        <v>0</v>
      </c>
      <c r="AI920" s="8">
        <v>0</v>
      </c>
      <c r="AJ920" s="8">
        <v>0</v>
      </c>
      <c r="AK920" s="8">
        <v>0</v>
      </c>
      <c r="AL920" s="8">
        <v>0</v>
      </c>
      <c r="AM920" s="8">
        <v>0</v>
      </c>
      <c r="AN920" s="8">
        <v>1</v>
      </c>
      <c r="AO920" s="8">
        <v>0</v>
      </c>
      <c r="AP920" s="8">
        <v>0</v>
      </c>
      <c r="AS920" s="7">
        <v>812930</v>
      </c>
      <c r="AT920" s="7" t="s">
        <v>949</v>
      </c>
      <c r="AU920" s="8">
        <v>6.6167224984650011E-2</v>
      </c>
      <c r="AV920" s="8">
        <v>1.9498327141033871E-2</v>
      </c>
      <c r="AW920" s="8">
        <v>0.1243031406611161</v>
      </c>
      <c r="AX920" s="8">
        <v>3.393057768425968E-2</v>
      </c>
      <c r="AY920" s="8">
        <v>6.6582240956890339E-3</v>
      </c>
      <c r="AZ920" s="8">
        <v>4.1856709258806454E-2</v>
      </c>
      <c r="BA920" s="8">
        <v>3.8127860466674192E-2</v>
      </c>
      <c r="BB920" s="8">
        <v>1.0258559879965807E-2</v>
      </c>
      <c r="BC920" s="8">
        <v>6.7374113920919354E-2</v>
      </c>
      <c r="BD920" s="8">
        <v>5.2752439825683874E-2</v>
      </c>
      <c r="BE920" s="8">
        <v>1.5538654554898392E-2</v>
      </c>
      <c r="BF920" s="8">
        <v>0.10600575094283067</v>
      </c>
      <c r="BG920" s="8">
        <v>0.35565259835148372</v>
      </c>
      <c r="BH920" s="8">
        <v>1.0897480845351615E-5</v>
      </c>
      <c r="BI920" s="8">
        <v>0.33420096996387127</v>
      </c>
      <c r="BJ920" s="8">
        <v>1.2099686927867745</v>
      </c>
      <c r="BK920" s="8">
        <v>0.59857454329693538</v>
      </c>
      <c r="BL920" s="8">
        <v>0.63188956652564532</v>
      </c>
    </row>
    <row r="921" spans="1:64" x14ac:dyDescent="0.3">
      <c r="A921" s="7">
        <v>812990</v>
      </c>
      <c r="B921" s="7" t="s">
        <v>950</v>
      </c>
      <c r="C921" s="8">
        <f t="shared" si="252"/>
        <v>6.1792368062899998E-2</v>
      </c>
      <c r="D921" s="8">
        <f t="shared" si="253"/>
        <v>1.01376569622E-2</v>
      </c>
      <c r="E921" s="8">
        <f t="shared" si="254"/>
        <v>8.7274276844000007E-2</v>
      </c>
      <c r="F921" s="8">
        <f t="shared" si="255"/>
        <v>2.7462585133200001E-2</v>
      </c>
      <c r="G921" s="8">
        <f t="shared" si="256"/>
        <v>2.4660487385200001E-3</v>
      </c>
      <c r="H921" s="8">
        <f t="shared" si="257"/>
        <v>2.4376501409199999E-2</v>
      </c>
      <c r="I921" s="8">
        <f t="shared" si="258"/>
        <v>3.6019091756699997E-2</v>
      </c>
      <c r="J921" s="8">
        <f t="shared" si="259"/>
        <v>4.7670066392900001E-3</v>
      </c>
      <c r="K921" s="8">
        <f t="shared" si="260"/>
        <v>4.2668203076199999E-2</v>
      </c>
      <c r="L921" s="8">
        <f t="shared" si="261"/>
        <v>4.6122497591599997E-2</v>
      </c>
      <c r="M921" s="8">
        <f t="shared" si="262"/>
        <v>7.4403088160099997E-3</v>
      </c>
      <c r="N921" s="8">
        <f t="shared" si="263"/>
        <v>7.4811670875100003E-2</v>
      </c>
      <c r="O921" s="8">
        <f t="shared" si="264"/>
        <v>0.69996604819499997</v>
      </c>
      <c r="P921" s="8">
        <f t="shared" si="265"/>
        <v>2.9824768850299999E-5</v>
      </c>
      <c r="Q921" s="8">
        <f t="shared" si="266"/>
        <v>0.64586978960200003</v>
      </c>
      <c r="R921" s="8">
        <f t="shared" si="267"/>
        <v>1.15920430187</v>
      </c>
      <c r="S921" s="8">
        <f t="shared" si="268"/>
        <v>1.0543051352799999</v>
      </c>
      <c r="T921" s="8">
        <f t="shared" si="269"/>
        <v>1.08345430147</v>
      </c>
      <c r="W921" s="7" t="s">
        <v>2224</v>
      </c>
      <c r="X921" s="7" t="s">
        <v>950</v>
      </c>
      <c r="Y921" s="8">
        <v>6.1792368062899998E-2</v>
      </c>
      <c r="Z921" s="8">
        <v>1.01376569622E-2</v>
      </c>
      <c r="AA921" s="8">
        <v>8.7274276844000007E-2</v>
      </c>
      <c r="AB921" s="8">
        <v>2.7462585133200001E-2</v>
      </c>
      <c r="AC921" s="8">
        <v>2.4660487385200001E-3</v>
      </c>
      <c r="AD921" s="8">
        <v>2.4376501409199999E-2</v>
      </c>
      <c r="AE921" s="8">
        <v>3.6019091756699997E-2</v>
      </c>
      <c r="AF921" s="8">
        <v>4.7670066392900001E-3</v>
      </c>
      <c r="AG921" s="8">
        <v>4.2668203076199999E-2</v>
      </c>
      <c r="AH921" s="8">
        <v>4.6122497591599997E-2</v>
      </c>
      <c r="AI921" s="8">
        <v>7.4403088160099997E-3</v>
      </c>
      <c r="AJ921" s="8">
        <v>7.4811670875100003E-2</v>
      </c>
      <c r="AK921" s="8">
        <v>0.69996604819499997</v>
      </c>
      <c r="AL921" s="8">
        <v>2.9824768850299999E-5</v>
      </c>
      <c r="AM921" s="8">
        <v>0.64586978960200003</v>
      </c>
      <c r="AN921" s="8">
        <v>1.15920430187</v>
      </c>
      <c r="AO921" s="8">
        <v>1.0543051352799999</v>
      </c>
      <c r="AP921" s="8">
        <v>1.08345430147</v>
      </c>
      <c r="AS921" s="7">
        <v>812990</v>
      </c>
      <c r="AT921" s="7" t="s">
        <v>950</v>
      </c>
      <c r="AU921" s="8">
        <v>0.10843481384431453</v>
      </c>
      <c r="AV921" s="8">
        <v>2.7910320720171293E-2</v>
      </c>
      <c r="AW921" s="8">
        <v>0.20716849027745474</v>
      </c>
      <c r="AX921" s="8">
        <v>4.0278992088672583E-2</v>
      </c>
      <c r="AY921" s="8">
        <v>6.8556796685783888E-3</v>
      </c>
      <c r="AZ921" s="8">
        <v>5.0139396270840311E-2</v>
      </c>
      <c r="BA921" s="8">
        <v>6.3026966601103226E-2</v>
      </c>
      <c r="BB921" s="8">
        <v>1.4515728016782256E-2</v>
      </c>
      <c r="BC921" s="8">
        <v>0.11241146671510803</v>
      </c>
      <c r="BD921" s="8">
        <v>8.4454487641167753E-2</v>
      </c>
      <c r="BE921" s="8">
        <v>2.1708837909611298E-2</v>
      </c>
      <c r="BF921" s="8">
        <v>0.17320084930937257</v>
      </c>
      <c r="BG921" s="8">
        <v>0.69996604819500097</v>
      </c>
      <c r="BH921" s="8">
        <v>2.8330349979182263E-5</v>
      </c>
      <c r="BI921" s="8">
        <v>0.64586978960200003</v>
      </c>
      <c r="BJ921" s="8">
        <v>1.3435136248420967</v>
      </c>
      <c r="BK921" s="8">
        <v>1.0972740680274191</v>
      </c>
      <c r="BL921" s="8">
        <v>1.189954161332903</v>
      </c>
    </row>
    <row r="922" spans="1:64" x14ac:dyDescent="0.3">
      <c r="A922" s="7">
        <v>813110</v>
      </c>
      <c r="B922" s="7" t="s">
        <v>951</v>
      </c>
      <c r="C922" s="8">
        <f t="shared" si="252"/>
        <v>0.15997891273299999</v>
      </c>
      <c r="D922" s="8">
        <f t="shared" si="253"/>
        <v>2.3315787477599999E-2</v>
      </c>
      <c r="E922" s="8">
        <f t="shared" si="254"/>
        <v>5.5173176666200002E-2</v>
      </c>
      <c r="F922" s="8">
        <f t="shared" si="255"/>
        <v>8.1997557111600006E-2</v>
      </c>
      <c r="G922" s="8">
        <f t="shared" si="256"/>
        <v>8.4009732821000004E-3</v>
      </c>
      <c r="H922" s="8">
        <f t="shared" si="257"/>
        <v>1.7374769640199999E-2</v>
      </c>
      <c r="I922" s="8">
        <f t="shared" si="258"/>
        <v>0.16183869394200001</v>
      </c>
      <c r="J922" s="8">
        <f t="shared" si="259"/>
        <v>2.0407386051700002E-2</v>
      </c>
      <c r="K922" s="8">
        <f t="shared" si="260"/>
        <v>4.0510983491100001E-2</v>
      </c>
      <c r="L922" s="8">
        <f t="shared" si="261"/>
        <v>0.194370995711</v>
      </c>
      <c r="M922" s="8">
        <f t="shared" si="262"/>
        <v>3.1522601041999998E-2</v>
      </c>
      <c r="N922" s="8">
        <f t="shared" si="263"/>
        <v>8.8894497666099997E-2</v>
      </c>
      <c r="O922" s="8">
        <f t="shared" si="264"/>
        <v>0.399245800092</v>
      </c>
      <c r="P922" s="8">
        <f t="shared" si="265"/>
        <v>2.2472111088999999E-5</v>
      </c>
      <c r="Q922" s="8">
        <f t="shared" si="266"/>
        <v>0.36270768466699999</v>
      </c>
      <c r="R922" s="8">
        <f t="shared" si="267"/>
        <v>1.2384678768799999</v>
      </c>
      <c r="S922" s="8">
        <f t="shared" si="268"/>
        <v>1.1077733000300001</v>
      </c>
      <c r="T922" s="8">
        <f t="shared" si="269"/>
        <v>1.22275706349</v>
      </c>
      <c r="W922" s="7" t="s">
        <v>2225</v>
      </c>
      <c r="X922" s="7" t="s">
        <v>951</v>
      </c>
      <c r="Y922" s="8">
        <v>0.15997891273299999</v>
      </c>
      <c r="Z922" s="8">
        <v>2.3315787477599999E-2</v>
      </c>
      <c r="AA922" s="8">
        <v>5.5173176666200002E-2</v>
      </c>
      <c r="AB922" s="8">
        <v>8.1997557111600006E-2</v>
      </c>
      <c r="AC922" s="8">
        <v>8.4009732821000004E-3</v>
      </c>
      <c r="AD922" s="8">
        <v>1.7374769640199999E-2</v>
      </c>
      <c r="AE922" s="8">
        <v>0.16183869394200001</v>
      </c>
      <c r="AF922" s="8">
        <v>2.0407386051700002E-2</v>
      </c>
      <c r="AG922" s="8">
        <v>4.0510983491100001E-2</v>
      </c>
      <c r="AH922" s="8">
        <v>0.194370995711</v>
      </c>
      <c r="AI922" s="8">
        <v>3.1522601041999998E-2</v>
      </c>
      <c r="AJ922" s="8">
        <v>8.8894497666099997E-2</v>
      </c>
      <c r="AK922" s="8">
        <v>0.399245800092</v>
      </c>
      <c r="AL922" s="8">
        <v>2.2472111088999999E-5</v>
      </c>
      <c r="AM922" s="8">
        <v>0.36270768466699999</v>
      </c>
      <c r="AN922" s="8">
        <v>1.2384678768799999</v>
      </c>
      <c r="AO922" s="8">
        <v>1.1077733000300001</v>
      </c>
      <c r="AP922" s="8">
        <v>1.22275706349</v>
      </c>
      <c r="AS922" s="7">
        <v>813110</v>
      </c>
      <c r="AT922" s="7" t="s">
        <v>951</v>
      </c>
      <c r="AU922" s="8">
        <v>0.2974089184900483</v>
      </c>
      <c r="AV922" s="8">
        <v>7.6982760350566157E-2</v>
      </c>
      <c r="AW922" s="8">
        <v>0.16015992587310646</v>
      </c>
      <c r="AX922" s="8">
        <v>0.17112870593056775</v>
      </c>
      <c r="AY922" s="8">
        <v>3.7214759308324519E-2</v>
      </c>
      <c r="AZ922" s="8">
        <v>6.7426386931543514E-2</v>
      </c>
      <c r="BA922" s="8">
        <v>0.32522514927901608</v>
      </c>
      <c r="BB922" s="8">
        <v>7.5047449015746781E-2</v>
      </c>
      <c r="BC922" s="8">
        <v>0.14311527457322423</v>
      </c>
      <c r="BD922" s="8">
        <v>0.38070934796283878</v>
      </c>
      <c r="BE922" s="8">
        <v>0.10738250092406453</v>
      </c>
      <c r="BF922" s="8">
        <v>0.24478198037358703</v>
      </c>
      <c r="BG922" s="8">
        <v>0.39924580009200022</v>
      </c>
      <c r="BH922" s="8">
        <v>1.5691720099075972E-5</v>
      </c>
      <c r="BI922" s="8">
        <v>0.36270768466700043</v>
      </c>
      <c r="BJ922" s="8">
        <v>1.5345516047138712</v>
      </c>
      <c r="BK922" s="8">
        <v>1.2757698521693548</v>
      </c>
      <c r="BL922" s="8">
        <v>1.5433878728679029</v>
      </c>
    </row>
    <row r="923" spans="1:64" x14ac:dyDescent="0.3">
      <c r="A923" s="7">
        <v>813211</v>
      </c>
      <c r="B923" s="7" t="s">
        <v>952</v>
      </c>
      <c r="C923" s="8">
        <f t="shared" si="252"/>
        <v>6.6409812986299999E-2</v>
      </c>
      <c r="D923" s="8">
        <f t="shared" si="253"/>
        <v>9.0565247413599993E-3</v>
      </c>
      <c r="E923" s="8">
        <f t="shared" si="254"/>
        <v>6.4165019826700004E-2</v>
      </c>
      <c r="F923" s="8">
        <f t="shared" si="255"/>
        <v>2.0994868920199999E-2</v>
      </c>
      <c r="G923" s="8">
        <f t="shared" si="256"/>
        <v>1.8238780630099999E-3</v>
      </c>
      <c r="H923" s="8">
        <f t="shared" si="257"/>
        <v>1.06082527355E-2</v>
      </c>
      <c r="I923" s="8">
        <f t="shared" si="258"/>
        <v>5.4326976976299998E-2</v>
      </c>
      <c r="J923" s="8">
        <f t="shared" si="259"/>
        <v>5.7742142899399997E-3</v>
      </c>
      <c r="K923" s="8">
        <f t="shared" si="260"/>
        <v>3.2023101847400003E-2</v>
      </c>
      <c r="L923" s="8">
        <f t="shared" si="261"/>
        <v>6.2370612252800002E-2</v>
      </c>
      <c r="M923" s="8">
        <f t="shared" si="262"/>
        <v>8.1617044040399999E-3</v>
      </c>
      <c r="N923" s="8">
        <f t="shared" si="263"/>
        <v>7.2466347171000006E-2</v>
      </c>
      <c r="O923" s="8">
        <f t="shared" si="264"/>
        <v>0.58111953039399999</v>
      </c>
      <c r="P923" s="8">
        <f t="shared" si="265"/>
        <v>3.8275501273900002E-5</v>
      </c>
      <c r="Q923" s="8">
        <f t="shared" si="266"/>
        <v>0.49296138866700001</v>
      </c>
      <c r="R923" s="8">
        <f t="shared" si="267"/>
        <v>1.1396313575499999</v>
      </c>
      <c r="S923" s="8">
        <f t="shared" si="268"/>
        <v>1.0334269997200001</v>
      </c>
      <c r="T923" s="8">
        <f t="shared" si="269"/>
        <v>1.0921242931099999</v>
      </c>
      <c r="W923" s="7" t="s">
        <v>2226</v>
      </c>
      <c r="X923" s="7" t="s">
        <v>952</v>
      </c>
      <c r="Y923" s="8">
        <v>6.6409812986299999E-2</v>
      </c>
      <c r="Z923" s="8">
        <v>9.0565247413599993E-3</v>
      </c>
      <c r="AA923" s="8">
        <v>6.4165019826700004E-2</v>
      </c>
      <c r="AB923" s="8">
        <v>2.0994868920199999E-2</v>
      </c>
      <c r="AC923" s="8">
        <v>1.8238780630099999E-3</v>
      </c>
      <c r="AD923" s="8">
        <v>1.06082527355E-2</v>
      </c>
      <c r="AE923" s="8">
        <v>5.4326976976299998E-2</v>
      </c>
      <c r="AF923" s="8">
        <v>5.7742142899399997E-3</v>
      </c>
      <c r="AG923" s="8">
        <v>3.2023101847400003E-2</v>
      </c>
      <c r="AH923" s="8">
        <v>6.2370612252800002E-2</v>
      </c>
      <c r="AI923" s="8">
        <v>8.1617044040399999E-3</v>
      </c>
      <c r="AJ923" s="8">
        <v>7.2466347171000006E-2</v>
      </c>
      <c r="AK923" s="8">
        <v>0.58111953039399999</v>
      </c>
      <c r="AL923" s="8">
        <v>3.8275501273900002E-5</v>
      </c>
      <c r="AM923" s="8">
        <v>0.49296138866700001</v>
      </c>
      <c r="AN923" s="8">
        <v>1.1396313575499999</v>
      </c>
      <c r="AO923" s="8">
        <v>1.0334269997200001</v>
      </c>
      <c r="AP923" s="8">
        <v>1.0921242931099999</v>
      </c>
      <c r="AS923" s="7">
        <v>813211</v>
      </c>
      <c r="AT923" s="7" t="s">
        <v>952</v>
      </c>
      <c r="AU923" s="8">
        <v>0.14407786608696127</v>
      </c>
      <c r="AV923" s="8">
        <v>3.3941009170330633E-2</v>
      </c>
      <c r="AW923" s="8">
        <v>0.18366195938138544</v>
      </c>
      <c r="AX923" s="8">
        <v>0.16212434336270967</v>
      </c>
      <c r="AY923" s="8">
        <v>2.8369208074520327E-2</v>
      </c>
      <c r="AZ923" s="8">
        <v>0.13095665455731456</v>
      </c>
      <c r="BA923" s="8">
        <v>0.12010917762036778</v>
      </c>
      <c r="BB923" s="8">
        <v>2.4489539764922415E-2</v>
      </c>
      <c r="BC923" s="8">
        <v>0.11968603193884514</v>
      </c>
      <c r="BD923" s="8">
        <v>0.14138647499282578</v>
      </c>
      <c r="BE923" s="8">
        <v>3.2483500103520975E-2</v>
      </c>
      <c r="BF923" s="8">
        <v>0.19212594211557424</v>
      </c>
      <c r="BG923" s="8">
        <v>0.57174663474248288</v>
      </c>
      <c r="BH923" s="8">
        <v>1.2166053271333388E-5</v>
      </c>
      <c r="BI923" s="8">
        <v>0.48501039852720895</v>
      </c>
      <c r="BJ923" s="8">
        <v>1.3616808346387104</v>
      </c>
      <c r="BK923" s="8">
        <v>1.3053211737366128</v>
      </c>
      <c r="BL923" s="8">
        <v>1.2481557170659683</v>
      </c>
    </row>
    <row r="924" spans="1:64" x14ac:dyDescent="0.3">
      <c r="A924" s="7">
        <v>813212</v>
      </c>
      <c r="B924" s="7" t="s">
        <v>953</v>
      </c>
      <c r="C924" s="8">
        <f t="shared" si="252"/>
        <v>0.11666722352743063</v>
      </c>
      <c r="D924" s="8">
        <f t="shared" si="253"/>
        <v>2.9183584584470977E-2</v>
      </c>
      <c r="E924" s="8">
        <f t="shared" si="254"/>
        <v>0.15062245537197747</v>
      </c>
      <c r="F924" s="8">
        <f t="shared" si="255"/>
        <v>0.14677231486576292</v>
      </c>
      <c r="G924" s="8">
        <f t="shared" si="256"/>
        <v>2.6893398917888063E-2</v>
      </c>
      <c r="H924" s="8">
        <f t="shared" si="257"/>
        <v>0.11600720635609356</v>
      </c>
      <c r="I924" s="8">
        <f t="shared" si="258"/>
        <v>9.7558484803433862E-2</v>
      </c>
      <c r="J924" s="8">
        <f t="shared" si="259"/>
        <v>2.1226151661440637E-2</v>
      </c>
      <c r="K924" s="8">
        <f t="shared" si="260"/>
        <v>9.9268161127201632E-2</v>
      </c>
      <c r="L924" s="8">
        <f t="shared" si="261"/>
        <v>0.11699869268994678</v>
      </c>
      <c r="M924" s="8">
        <f t="shared" si="262"/>
        <v>2.8531627260491937E-2</v>
      </c>
      <c r="N924" s="8">
        <f t="shared" si="263"/>
        <v>0.15957198175722101</v>
      </c>
      <c r="O924" s="8">
        <f t="shared" si="264"/>
        <v>0.41502055942959709</v>
      </c>
      <c r="P924" s="8">
        <f t="shared" si="265"/>
        <v>6.8920780592249997E-6</v>
      </c>
      <c r="Q924" s="8">
        <f t="shared" si="266"/>
        <v>0.35802545749693532</v>
      </c>
      <c r="R924" s="8">
        <f t="shared" si="267"/>
        <v>1</v>
      </c>
      <c r="S924" s="8">
        <f t="shared" si="268"/>
        <v>1.0154793717522583</v>
      </c>
      <c r="T924" s="8">
        <f t="shared" si="269"/>
        <v>0.94385924920499997</v>
      </c>
      <c r="W924" s="7" t="s">
        <v>2227</v>
      </c>
      <c r="X924" s="7" t="s">
        <v>953</v>
      </c>
      <c r="Y924" s="8">
        <v>0</v>
      </c>
      <c r="Z924" s="8">
        <v>0</v>
      </c>
      <c r="AA924" s="8">
        <v>0</v>
      </c>
      <c r="AB924" s="8">
        <v>0</v>
      </c>
      <c r="AC924" s="8">
        <v>0</v>
      </c>
      <c r="AD924" s="8">
        <v>0</v>
      </c>
      <c r="AE924" s="8">
        <v>0</v>
      </c>
      <c r="AF924" s="8">
        <v>0</v>
      </c>
      <c r="AG924" s="8">
        <v>0</v>
      </c>
      <c r="AH924" s="8">
        <v>0</v>
      </c>
      <c r="AI924" s="8">
        <v>0</v>
      </c>
      <c r="AJ924" s="8">
        <v>0</v>
      </c>
      <c r="AK924" s="8">
        <v>0</v>
      </c>
      <c r="AL924" s="8">
        <v>0</v>
      </c>
      <c r="AM924" s="8">
        <v>0</v>
      </c>
      <c r="AN924" s="8">
        <v>1</v>
      </c>
      <c r="AO924" s="8">
        <v>0</v>
      </c>
      <c r="AP924" s="8">
        <v>0</v>
      </c>
      <c r="AS924" s="7">
        <v>813212</v>
      </c>
      <c r="AT924" s="7" t="s">
        <v>953</v>
      </c>
      <c r="AU924" s="8">
        <v>0.11666722352743063</v>
      </c>
      <c r="AV924" s="8">
        <v>2.9183584584470977E-2</v>
      </c>
      <c r="AW924" s="8">
        <v>0.15062245537197747</v>
      </c>
      <c r="AX924" s="8">
        <v>0.14677231486576292</v>
      </c>
      <c r="AY924" s="8">
        <v>2.6893398917888063E-2</v>
      </c>
      <c r="AZ924" s="8">
        <v>0.11600720635609356</v>
      </c>
      <c r="BA924" s="8">
        <v>9.7558484803433862E-2</v>
      </c>
      <c r="BB924" s="8">
        <v>2.1226151661440637E-2</v>
      </c>
      <c r="BC924" s="8">
        <v>9.9268161127201632E-2</v>
      </c>
      <c r="BD924" s="8">
        <v>0.11699869268994678</v>
      </c>
      <c r="BE924" s="8">
        <v>2.8531627260491937E-2</v>
      </c>
      <c r="BF924" s="8">
        <v>0.15957198175722101</v>
      </c>
      <c r="BG924" s="8">
        <v>0.41502055942959709</v>
      </c>
      <c r="BH924" s="8">
        <v>6.8920780592249997E-6</v>
      </c>
      <c r="BI924" s="8">
        <v>0.35802545749693532</v>
      </c>
      <c r="BJ924" s="8">
        <v>1.2964732634838709</v>
      </c>
      <c r="BK924" s="8">
        <v>1.0154793717522583</v>
      </c>
      <c r="BL924" s="8">
        <v>0.94385924920499997</v>
      </c>
    </row>
    <row r="925" spans="1:64" x14ac:dyDescent="0.3">
      <c r="A925" s="7">
        <v>813219</v>
      </c>
      <c r="B925" s="7" t="s">
        <v>954</v>
      </c>
      <c r="C925" s="8">
        <f t="shared" si="252"/>
        <v>6.6239895524999995E-2</v>
      </c>
      <c r="D925" s="8">
        <f t="shared" si="253"/>
        <v>9.0868461979900002E-3</v>
      </c>
      <c r="E925" s="8">
        <f t="shared" si="254"/>
        <v>6.7330228106199999E-2</v>
      </c>
      <c r="F925" s="8">
        <f t="shared" si="255"/>
        <v>6.6441407753400003E-2</v>
      </c>
      <c r="G925" s="8">
        <f t="shared" si="256"/>
        <v>5.8128239547100002E-3</v>
      </c>
      <c r="H925" s="8">
        <f t="shared" si="257"/>
        <v>3.6176138898199997E-2</v>
      </c>
      <c r="I925" s="8">
        <f t="shared" si="258"/>
        <v>5.4368752898799999E-2</v>
      </c>
      <c r="J925" s="8">
        <f t="shared" si="259"/>
        <v>5.8013549066099996E-3</v>
      </c>
      <c r="K925" s="8">
        <f t="shared" si="260"/>
        <v>3.4223030505200001E-2</v>
      </c>
      <c r="L925" s="8">
        <f t="shared" si="261"/>
        <v>6.37270550435E-2</v>
      </c>
      <c r="M925" s="8">
        <f t="shared" si="262"/>
        <v>8.3884865604499995E-3</v>
      </c>
      <c r="N925" s="8">
        <f t="shared" si="263"/>
        <v>7.7603795491800007E-2</v>
      </c>
      <c r="O925" s="8">
        <f t="shared" si="264"/>
        <v>0.566824750165</v>
      </c>
      <c r="P925" s="8">
        <f t="shared" si="265"/>
        <v>1.20190078828E-5</v>
      </c>
      <c r="Q925" s="8">
        <f t="shared" si="266"/>
        <v>0.49187765476200002</v>
      </c>
      <c r="R925" s="8">
        <f t="shared" si="267"/>
        <v>1.14265696983</v>
      </c>
      <c r="S925" s="8">
        <f t="shared" si="268"/>
        <v>1.10843037061</v>
      </c>
      <c r="T925" s="8">
        <f t="shared" si="269"/>
        <v>1.0943931383100001</v>
      </c>
      <c r="W925" s="7" t="s">
        <v>2228</v>
      </c>
      <c r="X925" s="7" t="s">
        <v>954</v>
      </c>
      <c r="Y925" s="8">
        <v>6.6239895524999995E-2</v>
      </c>
      <c r="Z925" s="8">
        <v>9.0868461979900002E-3</v>
      </c>
      <c r="AA925" s="8">
        <v>6.7330228106199999E-2</v>
      </c>
      <c r="AB925" s="8">
        <v>6.6441407753400003E-2</v>
      </c>
      <c r="AC925" s="8">
        <v>5.8128239547100002E-3</v>
      </c>
      <c r="AD925" s="8">
        <v>3.6176138898199997E-2</v>
      </c>
      <c r="AE925" s="8">
        <v>5.4368752898799999E-2</v>
      </c>
      <c r="AF925" s="8">
        <v>5.8013549066099996E-3</v>
      </c>
      <c r="AG925" s="8">
        <v>3.4223030505200001E-2</v>
      </c>
      <c r="AH925" s="8">
        <v>6.37270550435E-2</v>
      </c>
      <c r="AI925" s="8">
        <v>8.3884865604499995E-3</v>
      </c>
      <c r="AJ925" s="8">
        <v>7.7603795491800007E-2</v>
      </c>
      <c r="AK925" s="8">
        <v>0.566824750165</v>
      </c>
      <c r="AL925" s="8">
        <v>1.20190078828E-5</v>
      </c>
      <c r="AM925" s="8">
        <v>0.49187765476200002</v>
      </c>
      <c r="AN925" s="8">
        <v>1.14265696983</v>
      </c>
      <c r="AO925" s="8">
        <v>1.10843037061</v>
      </c>
      <c r="AP925" s="8">
        <v>1.0943931383100001</v>
      </c>
      <c r="AS925" s="7">
        <v>813219</v>
      </c>
      <c r="AT925" s="7" t="s">
        <v>954</v>
      </c>
      <c r="AU925" s="8">
        <v>0.13804095938764999</v>
      </c>
      <c r="AV925" s="8">
        <v>3.2987915936744029E-2</v>
      </c>
      <c r="AW925" s="8">
        <v>0.17495941415977578</v>
      </c>
      <c r="AX925" s="8">
        <v>0.13320246007552741</v>
      </c>
      <c r="AY925" s="8">
        <v>2.3276542079655321E-2</v>
      </c>
      <c r="AZ925" s="8">
        <v>0.10717335377818712</v>
      </c>
      <c r="BA925" s="8">
        <v>0.11534354811401615</v>
      </c>
      <c r="BB925" s="8">
        <v>2.3880158292047742E-2</v>
      </c>
      <c r="BC925" s="8">
        <v>0.11453333096651773</v>
      </c>
      <c r="BD925" s="8">
        <v>0.13909129748374033</v>
      </c>
      <c r="BE925" s="8">
        <v>3.2395951460969845E-2</v>
      </c>
      <c r="BF925" s="8">
        <v>0.18749726073510817</v>
      </c>
      <c r="BG925" s="8">
        <v>0.52111307676459717</v>
      </c>
      <c r="BH925" s="8">
        <v>1.1516376515716775E-5</v>
      </c>
      <c r="BI925" s="8">
        <v>0.45221010195861283</v>
      </c>
      <c r="BJ925" s="8">
        <v>1.3459882894843547</v>
      </c>
      <c r="BK925" s="8">
        <v>1.1830071946432259</v>
      </c>
      <c r="BL925" s="8">
        <v>1.1731118760827419</v>
      </c>
    </row>
    <row r="926" spans="1:64" x14ac:dyDescent="0.3">
      <c r="A926" s="7">
        <v>813311</v>
      </c>
      <c r="B926" s="7" t="s">
        <v>955</v>
      </c>
      <c r="C926" s="8">
        <f t="shared" si="252"/>
        <v>0.11678531156174515</v>
      </c>
      <c r="D926" s="8">
        <f t="shared" si="253"/>
        <v>2.9437410755768226E-2</v>
      </c>
      <c r="E926" s="8">
        <f t="shared" si="254"/>
        <v>0.14916528005194193</v>
      </c>
      <c r="F926" s="8">
        <f t="shared" si="255"/>
        <v>0.10776586463363064</v>
      </c>
      <c r="G926" s="8">
        <f t="shared" si="256"/>
        <v>1.9705582179040969E-2</v>
      </c>
      <c r="H926" s="8">
        <f t="shared" si="257"/>
        <v>8.4111920917351618E-2</v>
      </c>
      <c r="I926" s="8">
        <f t="shared" si="258"/>
        <v>9.7984513508150031E-2</v>
      </c>
      <c r="J926" s="8">
        <f t="shared" si="259"/>
        <v>2.1463686571755E-2</v>
      </c>
      <c r="K926" s="8">
        <f t="shared" si="260"/>
        <v>9.8171742537616111E-2</v>
      </c>
      <c r="L926" s="8">
        <f t="shared" si="261"/>
        <v>0.11717046849611132</v>
      </c>
      <c r="M926" s="8">
        <f t="shared" si="262"/>
        <v>2.8762170432572898E-2</v>
      </c>
      <c r="N926" s="8">
        <f t="shared" si="263"/>
        <v>0.15851434663204836</v>
      </c>
      <c r="O926" s="8">
        <f t="shared" si="264"/>
        <v>0.40585062621471002</v>
      </c>
      <c r="P926" s="8">
        <f t="shared" si="265"/>
        <v>8.5017099253798373E-6</v>
      </c>
      <c r="Q926" s="8">
        <f t="shared" si="266"/>
        <v>0.3492005845949675</v>
      </c>
      <c r="R926" s="8">
        <f t="shared" si="267"/>
        <v>1</v>
      </c>
      <c r="S926" s="8">
        <f t="shared" si="268"/>
        <v>0.92126078708516124</v>
      </c>
      <c r="T926" s="8">
        <f t="shared" si="269"/>
        <v>0.92729736197209678</v>
      </c>
      <c r="W926" s="7" t="s">
        <v>2229</v>
      </c>
      <c r="X926" s="7" t="s">
        <v>955</v>
      </c>
      <c r="Y926" s="8">
        <v>0</v>
      </c>
      <c r="Z926" s="8">
        <v>0</v>
      </c>
      <c r="AA926" s="8">
        <v>0</v>
      </c>
      <c r="AB926" s="8">
        <v>0</v>
      </c>
      <c r="AC926" s="8">
        <v>0</v>
      </c>
      <c r="AD926" s="8">
        <v>0</v>
      </c>
      <c r="AE926" s="8">
        <v>0</v>
      </c>
      <c r="AF926" s="8">
        <v>0</v>
      </c>
      <c r="AG926" s="8">
        <v>0</v>
      </c>
      <c r="AH926" s="8">
        <v>0</v>
      </c>
      <c r="AI926" s="8">
        <v>0</v>
      </c>
      <c r="AJ926" s="8">
        <v>0</v>
      </c>
      <c r="AK926" s="8">
        <v>0</v>
      </c>
      <c r="AL926" s="8">
        <v>0</v>
      </c>
      <c r="AM926" s="8">
        <v>0</v>
      </c>
      <c r="AN926" s="8">
        <v>1</v>
      </c>
      <c r="AO926" s="8">
        <v>0</v>
      </c>
      <c r="AP926" s="8">
        <v>0</v>
      </c>
      <c r="AS926" s="7">
        <v>813311</v>
      </c>
      <c r="AT926" s="7" t="s">
        <v>955</v>
      </c>
      <c r="AU926" s="8">
        <v>0.11678531156174515</v>
      </c>
      <c r="AV926" s="8">
        <v>2.9437410755768226E-2</v>
      </c>
      <c r="AW926" s="8">
        <v>0.14916528005194193</v>
      </c>
      <c r="AX926" s="8">
        <v>0.10776586463363064</v>
      </c>
      <c r="AY926" s="8">
        <v>1.9705582179040969E-2</v>
      </c>
      <c r="AZ926" s="8">
        <v>8.4111920917351618E-2</v>
      </c>
      <c r="BA926" s="8">
        <v>9.7984513508150031E-2</v>
      </c>
      <c r="BB926" s="8">
        <v>2.1463686571755E-2</v>
      </c>
      <c r="BC926" s="8">
        <v>9.8171742537616111E-2</v>
      </c>
      <c r="BD926" s="8">
        <v>0.11717046849611132</v>
      </c>
      <c r="BE926" s="8">
        <v>2.8762170432572898E-2</v>
      </c>
      <c r="BF926" s="8">
        <v>0.15851434663204836</v>
      </c>
      <c r="BG926" s="8">
        <v>0.40585062621471002</v>
      </c>
      <c r="BH926" s="8">
        <v>8.5017099253798373E-6</v>
      </c>
      <c r="BI926" s="8">
        <v>0.3492005845949675</v>
      </c>
      <c r="BJ926" s="8">
        <v>1.2953880023693549</v>
      </c>
      <c r="BK926" s="8">
        <v>0.92126078708516124</v>
      </c>
      <c r="BL926" s="8">
        <v>0.92729736197209678</v>
      </c>
    </row>
    <row r="927" spans="1:64" x14ac:dyDescent="0.3">
      <c r="A927" s="7">
        <v>813312</v>
      </c>
      <c r="B927" s="7" t="s">
        <v>956</v>
      </c>
      <c r="C927" s="8">
        <f t="shared" si="252"/>
        <v>6.6346295531899996E-2</v>
      </c>
      <c r="D927" s="8">
        <f t="shared" si="253"/>
        <v>9.05100562568E-3</v>
      </c>
      <c r="E927" s="8">
        <f t="shared" si="254"/>
        <v>6.4852285082399999E-2</v>
      </c>
      <c r="F927" s="8">
        <f t="shared" si="255"/>
        <v>4.57667634935E-2</v>
      </c>
      <c r="G927" s="8">
        <f t="shared" si="256"/>
        <v>3.9689792876199999E-3</v>
      </c>
      <c r="H927" s="8">
        <f t="shared" si="257"/>
        <v>2.3202951645200001E-2</v>
      </c>
      <c r="I927" s="8">
        <f t="shared" si="258"/>
        <v>5.46812770162E-2</v>
      </c>
      <c r="J927" s="8">
        <f t="shared" si="259"/>
        <v>5.8054999366799996E-3</v>
      </c>
      <c r="K927" s="8">
        <f t="shared" si="260"/>
        <v>3.2386640221100001E-2</v>
      </c>
      <c r="L927" s="8">
        <f t="shared" si="261"/>
        <v>6.28589732623E-2</v>
      </c>
      <c r="M927" s="8">
        <f t="shared" si="262"/>
        <v>8.2280923945199994E-3</v>
      </c>
      <c r="N927" s="8">
        <f t="shared" si="263"/>
        <v>7.3991354823200003E-2</v>
      </c>
      <c r="O927" s="8">
        <f t="shared" si="264"/>
        <v>0.57598102069599999</v>
      </c>
      <c r="P927" s="8">
        <f t="shared" si="265"/>
        <v>1.7579795592600002E-5</v>
      </c>
      <c r="Q927" s="8">
        <f t="shared" si="266"/>
        <v>0.49012014856000002</v>
      </c>
      <c r="R927" s="8">
        <f t="shared" si="267"/>
        <v>1.1402495862399999</v>
      </c>
      <c r="S927" s="8">
        <f t="shared" si="268"/>
        <v>1.0729386944299999</v>
      </c>
      <c r="T927" s="8">
        <f t="shared" si="269"/>
        <v>1.0928734171700001</v>
      </c>
      <c r="W927" s="7" t="s">
        <v>2230</v>
      </c>
      <c r="X927" s="7" t="s">
        <v>956</v>
      </c>
      <c r="Y927" s="8">
        <v>6.6346295531899996E-2</v>
      </c>
      <c r="Z927" s="8">
        <v>9.05100562568E-3</v>
      </c>
      <c r="AA927" s="8">
        <v>6.4852285082399999E-2</v>
      </c>
      <c r="AB927" s="8">
        <v>4.57667634935E-2</v>
      </c>
      <c r="AC927" s="8">
        <v>3.9689792876199999E-3</v>
      </c>
      <c r="AD927" s="8">
        <v>2.3202951645200001E-2</v>
      </c>
      <c r="AE927" s="8">
        <v>5.46812770162E-2</v>
      </c>
      <c r="AF927" s="8">
        <v>5.8054999366799996E-3</v>
      </c>
      <c r="AG927" s="8">
        <v>3.2386640221100001E-2</v>
      </c>
      <c r="AH927" s="8">
        <v>6.28589732623E-2</v>
      </c>
      <c r="AI927" s="8">
        <v>8.2280923945199994E-3</v>
      </c>
      <c r="AJ927" s="8">
        <v>7.3991354823200003E-2</v>
      </c>
      <c r="AK927" s="8">
        <v>0.57598102069599999</v>
      </c>
      <c r="AL927" s="8">
        <v>1.7579795592600002E-5</v>
      </c>
      <c r="AM927" s="8">
        <v>0.49012014856000002</v>
      </c>
      <c r="AN927" s="8">
        <v>1.1402495862399999</v>
      </c>
      <c r="AO927" s="8">
        <v>1.0729386944299999</v>
      </c>
      <c r="AP927" s="8">
        <v>1.0928734171700001</v>
      </c>
      <c r="AS927" s="7">
        <v>813312</v>
      </c>
      <c r="AT927" s="7" t="s">
        <v>956</v>
      </c>
      <c r="AU927" s="8">
        <v>0.13702918694568389</v>
      </c>
      <c r="AV927" s="8">
        <v>3.2842762129404512E-2</v>
      </c>
      <c r="AW927" s="8">
        <v>0.17335985474658389</v>
      </c>
      <c r="AX927" s="8">
        <v>0.13037225797324997</v>
      </c>
      <c r="AY927" s="8">
        <v>2.2754660266615968E-2</v>
      </c>
      <c r="AZ927" s="8">
        <v>0.1015496720859226</v>
      </c>
      <c r="BA927" s="8">
        <v>0.11507980464514195</v>
      </c>
      <c r="BB927" s="8">
        <v>2.3888395548295967E-2</v>
      </c>
      <c r="BC927" s="8">
        <v>0.11339465111152257</v>
      </c>
      <c r="BD927" s="8">
        <v>0.135838713804429</v>
      </c>
      <c r="BE927" s="8">
        <v>3.1749417732627745E-2</v>
      </c>
      <c r="BF927" s="8">
        <v>0.1831497985040226</v>
      </c>
      <c r="BG927" s="8">
        <v>0.52024092191896698</v>
      </c>
      <c r="BH927" s="8">
        <v>1.1061883578760325E-5</v>
      </c>
      <c r="BI927" s="8">
        <v>0.44268916644129019</v>
      </c>
      <c r="BJ927" s="8">
        <v>1.3432318038214521</v>
      </c>
      <c r="BK927" s="8">
        <v>1.1579023967772584</v>
      </c>
      <c r="BL927" s="8">
        <v>1.1555886577575807</v>
      </c>
    </row>
    <row r="928" spans="1:64" x14ac:dyDescent="0.3">
      <c r="A928" s="7">
        <v>813319</v>
      </c>
      <c r="B928" s="7" t="s">
        <v>957</v>
      </c>
      <c r="C928" s="8">
        <f t="shared" si="252"/>
        <v>6.6425543466300002E-2</v>
      </c>
      <c r="D928" s="8">
        <f t="shared" si="253"/>
        <v>9.06105190802E-3</v>
      </c>
      <c r="E928" s="8">
        <f t="shared" si="254"/>
        <v>6.4904415542899996E-2</v>
      </c>
      <c r="F928" s="8">
        <f t="shared" si="255"/>
        <v>5.8508676944199998E-2</v>
      </c>
      <c r="G928" s="8">
        <f t="shared" si="256"/>
        <v>5.07925416011E-3</v>
      </c>
      <c r="H928" s="8">
        <f t="shared" si="257"/>
        <v>2.9701773891599999E-2</v>
      </c>
      <c r="I928" s="8">
        <f t="shared" si="258"/>
        <v>5.46724171627E-2</v>
      </c>
      <c r="J928" s="8">
        <f t="shared" si="259"/>
        <v>5.8099514003399997E-3</v>
      </c>
      <c r="K928" s="8">
        <f t="shared" si="260"/>
        <v>3.2400977748500003E-2</v>
      </c>
      <c r="L928" s="8">
        <f t="shared" si="261"/>
        <v>6.2446986869100003E-2</v>
      </c>
      <c r="M928" s="8">
        <f t="shared" si="262"/>
        <v>8.1733237431299999E-3</v>
      </c>
      <c r="N928" s="8">
        <f t="shared" si="263"/>
        <v>7.3481799874600004E-2</v>
      </c>
      <c r="O928" s="8">
        <f t="shared" si="264"/>
        <v>0.58052621548399996</v>
      </c>
      <c r="P928" s="8">
        <f t="shared" si="265"/>
        <v>1.3750295588800001E-5</v>
      </c>
      <c r="Q928" s="8">
        <f t="shared" si="266"/>
        <v>0.49019482396199998</v>
      </c>
      <c r="R928" s="8">
        <f t="shared" si="267"/>
        <v>1.1403910109199999</v>
      </c>
      <c r="S928" s="8">
        <f t="shared" si="268"/>
        <v>1.0932897049999999</v>
      </c>
      <c r="T928" s="8">
        <f t="shared" si="269"/>
        <v>1.0928833463100001</v>
      </c>
      <c r="W928" s="7" t="s">
        <v>2231</v>
      </c>
      <c r="X928" s="7" t="s">
        <v>957</v>
      </c>
      <c r="Y928" s="8">
        <v>6.6425543466300002E-2</v>
      </c>
      <c r="Z928" s="8">
        <v>9.06105190802E-3</v>
      </c>
      <c r="AA928" s="8">
        <v>6.4904415542899996E-2</v>
      </c>
      <c r="AB928" s="8">
        <v>5.8508676944199998E-2</v>
      </c>
      <c r="AC928" s="8">
        <v>5.07925416011E-3</v>
      </c>
      <c r="AD928" s="8">
        <v>2.9701773891599999E-2</v>
      </c>
      <c r="AE928" s="8">
        <v>5.46724171627E-2</v>
      </c>
      <c r="AF928" s="8">
        <v>5.8099514003399997E-3</v>
      </c>
      <c r="AG928" s="8">
        <v>3.2400977748500003E-2</v>
      </c>
      <c r="AH928" s="8">
        <v>6.2446986869100003E-2</v>
      </c>
      <c r="AI928" s="8">
        <v>8.1733237431299999E-3</v>
      </c>
      <c r="AJ928" s="8">
        <v>7.3481799874600004E-2</v>
      </c>
      <c r="AK928" s="8">
        <v>0.58052621548399996</v>
      </c>
      <c r="AL928" s="8">
        <v>1.3750295588800001E-5</v>
      </c>
      <c r="AM928" s="8">
        <v>0.49019482396199998</v>
      </c>
      <c r="AN928" s="8">
        <v>1.1403910109199999</v>
      </c>
      <c r="AO928" s="8">
        <v>1.0932897049999999</v>
      </c>
      <c r="AP928" s="8">
        <v>1.0928833463100001</v>
      </c>
      <c r="AS928" s="7">
        <v>813319</v>
      </c>
      <c r="AT928" s="7" t="s">
        <v>957</v>
      </c>
      <c r="AU928" s="8">
        <v>0.14016536848075964</v>
      </c>
      <c r="AV928" s="8">
        <v>3.3421653598408402E-2</v>
      </c>
      <c r="AW928" s="8">
        <v>0.17861343857827416</v>
      </c>
      <c r="AX928" s="8">
        <v>0.14168352646993063</v>
      </c>
      <c r="AY928" s="8">
        <v>2.4467483513069835E-2</v>
      </c>
      <c r="AZ928" s="8">
        <v>0.11072286865972741</v>
      </c>
      <c r="BA928" s="8">
        <v>0.11767000462010485</v>
      </c>
      <c r="BB928" s="8">
        <v>2.4281987344700159E-2</v>
      </c>
      <c r="BC928" s="8">
        <v>0.11696117284785164</v>
      </c>
      <c r="BD928" s="8">
        <v>0.13783075905331288</v>
      </c>
      <c r="BE928" s="8">
        <v>3.2033320310222747E-2</v>
      </c>
      <c r="BF928" s="8">
        <v>0.18718452384575163</v>
      </c>
      <c r="BG928" s="8">
        <v>0.54307291125922552</v>
      </c>
      <c r="BH928" s="8">
        <v>1.2187159044422425E-5</v>
      </c>
      <c r="BI928" s="8">
        <v>0.45856935144832239</v>
      </c>
      <c r="BJ928" s="8">
        <v>1.3522004606575806</v>
      </c>
      <c r="BK928" s="8">
        <v>1.2123577496109681</v>
      </c>
      <c r="BL928" s="8">
        <v>1.1943970357801617</v>
      </c>
    </row>
    <row r="929" spans="1:64" x14ac:dyDescent="0.3">
      <c r="A929" s="7">
        <v>813410</v>
      </c>
      <c r="B929" s="7" t="s">
        <v>958</v>
      </c>
      <c r="C929" s="8">
        <f t="shared" si="252"/>
        <v>8.6250181831799999E-2</v>
      </c>
      <c r="D929" s="8">
        <f t="shared" si="253"/>
        <v>1.33523917964E-2</v>
      </c>
      <c r="E929" s="8">
        <f t="shared" si="254"/>
        <v>6.1271547628000002E-2</v>
      </c>
      <c r="F929" s="8">
        <f t="shared" si="255"/>
        <v>3.0104235838299999E-2</v>
      </c>
      <c r="G929" s="8">
        <f t="shared" si="256"/>
        <v>2.7270424131899998E-3</v>
      </c>
      <c r="H929" s="8">
        <f t="shared" si="257"/>
        <v>1.423019689E-2</v>
      </c>
      <c r="I929" s="8">
        <f t="shared" si="258"/>
        <v>5.8465960960700003E-2</v>
      </c>
      <c r="J929" s="8">
        <f t="shared" si="259"/>
        <v>7.2780620206400002E-3</v>
      </c>
      <c r="K929" s="8">
        <f t="shared" si="260"/>
        <v>3.39632818783E-2</v>
      </c>
      <c r="L929" s="8">
        <f t="shared" si="261"/>
        <v>8.4166805959500005E-2</v>
      </c>
      <c r="M929" s="8">
        <f t="shared" si="262"/>
        <v>1.1404257198400001E-2</v>
      </c>
      <c r="N929" s="8">
        <f t="shared" si="263"/>
        <v>6.4265742026799993E-2</v>
      </c>
      <c r="O929" s="8">
        <f t="shared" si="264"/>
        <v>0.58174798323800003</v>
      </c>
      <c r="P929" s="8">
        <f t="shared" si="265"/>
        <v>3.3942399002799999E-5</v>
      </c>
      <c r="Q929" s="8">
        <f t="shared" si="266"/>
        <v>0.54400992704499995</v>
      </c>
      <c r="R929" s="8">
        <f t="shared" si="267"/>
        <v>1.16087412126</v>
      </c>
      <c r="S929" s="8">
        <f t="shared" si="268"/>
        <v>1.04706147514</v>
      </c>
      <c r="T929" s="8">
        <f t="shared" si="269"/>
        <v>1.0997073048599999</v>
      </c>
      <c r="W929" s="7" t="s">
        <v>2232</v>
      </c>
      <c r="X929" s="7" t="s">
        <v>958</v>
      </c>
      <c r="Y929" s="8">
        <v>8.6250181831799999E-2</v>
      </c>
      <c r="Z929" s="8">
        <v>1.33523917964E-2</v>
      </c>
      <c r="AA929" s="8">
        <v>6.1271547628000002E-2</v>
      </c>
      <c r="AB929" s="8">
        <v>3.0104235838299999E-2</v>
      </c>
      <c r="AC929" s="8">
        <v>2.7270424131899998E-3</v>
      </c>
      <c r="AD929" s="8">
        <v>1.423019689E-2</v>
      </c>
      <c r="AE929" s="8">
        <v>5.8465960960700003E-2</v>
      </c>
      <c r="AF929" s="8">
        <v>7.2780620206400002E-3</v>
      </c>
      <c r="AG929" s="8">
        <v>3.39632818783E-2</v>
      </c>
      <c r="AH929" s="8">
        <v>8.4166805959500005E-2</v>
      </c>
      <c r="AI929" s="8">
        <v>1.1404257198400001E-2</v>
      </c>
      <c r="AJ929" s="8">
        <v>6.4265742026799993E-2</v>
      </c>
      <c r="AK929" s="8">
        <v>0.58174798323800003</v>
      </c>
      <c r="AL929" s="8">
        <v>3.3942399002799999E-5</v>
      </c>
      <c r="AM929" s="8">
        <v>0.54400992704499995</v>
      </c>
      <c r="AN929" s="8">
        <v>1.16087412126</v>
      </c>
      <c r="AO929" s="8">
        <v>1.04706147514</v>
      </c>
      <c r="AP929" s="8">
        <v>1.0997073048599999</v>
      </c>
      <c r="AS929" s="7">
        <v>813410</v>
      </c>
      <c r="AT929" s="7" t="s">
        <v>958</v>
      </c>
      <c r="AU929" s="8">
        <v>0.15118675618182745</v>
      </c>
      <c r="AV929" s="8">
        <v>3.5141142246309848E-2</v>
      </c>
      <c r="AW929" s="8">
        <v>0.17942197516746125</v>
      </c>
      <c r="AX929" s="8">
        <v>5.9035897823479046E-2</v>
      </c>
      <c r="AY929" s="8">
        <v>1.1031037272472901E-2</v>
      </c>
      <c r="AZ929" s="8">
        <v>5.0999979608488712E-2</v>
      </c>
      <c r="BA929" s="8">
        <v>0.10549134104211615</v>
      </c>
      <c r="BB929" s="8">
        <v>2.2219832985356298E-2</v>
      </c>
      <c r="BC929" s="8">
        <v>0.11363703971605002</v>
      </c>
      <c r="BD929" s="8">
        <v>0.15158932922657903</v>
      </c>
      <c r="BE929" s="8">
        <v>3.2923709042316777E-2</v>
      </c>
      <c r="BF929" s="8">
        <v>0.18201201106891443</v>
      </c>
      <c r="BG929" s="8">
        <v>0.5723649512502903</v>
      </c>
      <c r="BH929" s="8">
        <v>2.6882843460133719E-5</v>
      </c>
      <c r="BI929" s="8">
        <v>0.53523557338298389</v>
      </c>
      <c r="BJ929" s="8">
        <v>1.3657498735956453</v>
      </c>
      <c r="BK929" s="8">
        <v>1.1049378824464515</v>
      </c>
      <c r="BL929" s="8">
        <v>1.2252191814861291</v>
      </c>
    </row>
    <row r="930" spans="1:64" x14ac:dyDescent="0.3">
      <c r="A930" s="7">
        <v>813910</v>
      </c>
      <c r="B930" s="7" t="s">
        <v>959</v>
      </c>
      <c r="C930" s="8">
        <f t="shared" si="252"/>
        <v>8.6225347268400004E-2</v>
      </c>
      <c r="D930" s="8">
        <f t="shared" si="253"/>
        <v>1.3318552692499999E-2</v>
      </c>
      <c r="E930" s="8">
        <f t="shared" si="254"/>
        <v>5.3805480598399999E-2</v>
      </c>
      <c r="F930" s="8">
        <f t="shared" si="255"/>
        <v>7.33047092732E-2</v>
      </c>
      <c r="G930" s="8">
        <f t="shared" si="256"/>
        <v>6.6444978189599997E-3</v>
      </c>
      <c r="H930" s="8">
        <f t="shared" si="257"/>
        <v>2.95596531795E-2</v>
      </c>
      <c r="I930" s="8">
        <f t="shared" si="258"/>
        <v>5.8507924776400003E-2</v>
      </c>
      <c r="J930" s="8">
        <f t="shared" si="259"/>
        <v>7.2720986097700004E-3</v>
      </c>
      <c r="K930" s="8">
        <f t="shared" si="260"/>
        <v>2.9278724543100001E-2</v>
      </c>
      <c r="L930" s="8">
        <f t="shared" si="261"/>
        <v>8.3953015644399998E-2</v>
      </c>
      <c r="M930" s="8">
        <f t="shared" si="262"/>
        <v>1.1354728065600001E-2</v>
      </c>
      <c r="N930" s="8">
        <f t="shared" si="263"/>
        <v>5.6714170175200002E-2</v>
      </c>
      <c r="O930" s="8">
        <f t="shared" si="264"/>
        <v>0.58300314828499999</v>
      </c>
      <c r="P930" s="8">
        <f t="shared" si="265"/>
        <v>1.3917571556800001E-5</v>
      </c>
      <c r="Q930" s="8">
        <f t="shared" si="266"/>
        <v>0.54329408263000001</v>
      </c>
      <c r="R930" s="8">
        <f t="shared" si="267"/>
        <v>1.1533493805599999</v>
      </c>
      <c r="S930" s="8">
        <f t="shared" si="268"/>
        <v>1.1095088602700001</v>
      </c>
      <c r="T930" s="8">
        <f t="shared" si="269"/>
        <v>1.09505874793</v>
      </c>
      <c r="W930" s="7" t="s">
        <v>2233</v>
      </c>
      <c r="X930" s="7" t="s">
        <v>959</v>
      </c>
      <c r="Y930" s="8">
        <v>8.6225347268400004E-2</v>
      </c>
      <c r="Z930" s="8">
        <v>1.3318552692499999E-2</v>
      </c>
      <c r="AA930" s="8">
        <v>5.3805480598399999E-2</v>
      </c>
      <c r="AB930" s="8">
        <v>7.33047092732E-2</v>
      </c>
      <c r="AC930" s="8">
        <v>6.6444978189599997E-3</v>
      </c>
      <c r="AD930" s="8">
        <v>2.95596531795E-2</v>
      </c>
      <c r="AE930" s="8">
        <v>5.8507924776400003E-2</v>
      </c>
      <c r="AF930" s="8">
        <v>7.2720986097700004E-3</v>
      </c>
      <c r="AG930" s="8">
        <v>2.9278724543100001E-2</v>
      </c>
      <c r="AH930" s="8">
        <v>8.3953015644399998E-2</v>
      </c>
      <c r="AI930" s="8">
        <v>1.1354728065600001E-2</v>
      </c>
      <c r="AJ930" s="8">
        <v>5.6714170175200002E-2</v>
      </c>
      <c r="AK930" s="8">
        <v>0.58300314828499999</v>
      </c>
      <c r="AL930" s="8">
        <v>1.3917571556800001E-5</v>
      </c>
      <c r="AM930" s="8">
        <v>0.54329408263000001</v>
      </c>
      <c r="AN930" s="8">
        <v>1.1533493805599999</v>
      </c>
      <c r="AO930" s="8">
        <v>1.1095088602700001</v>
      </c>
      <c r="AP930" s="8">
        <v>1.09505874793</v>
      </c>
      <c r="AS930" s="7">
        <v>813910</v>
      </c>
      <c r="AT930" s="7" t="s">
        <v>959</v>
      </c>
      <c r="AU930" s="8">
        <v>0.15090542705971777</v>
      </c>
      <c r="AV930" s="8">
        <v>3.5015862432515171E-2</v>
      </c>
      <c r="AW930" s="8">
        <v>0.16879330348931623</v>
      </c>
      <c r="AX930" s="8">
        <v>0.16030216342445797</v>
      </c>
      <c r="AY930" s="8">
        <v>2.9220623036020649E-2</v>
      </c>
      <c r="AZ930" s="8">
        <v>0.12867147163361775</v>
      </c>
      <c r="BA930" s="8">
        <v>0.1054636450732097</v>
      </c>
      <c r="BB930" s="8">
        <v>2.2175036961074191E-2</v>
      </c>
      <c r="BC930" s="8">
        <v>0.10631165768022259</v>
      </c>
      <c r="BD930" s="8">
        <v>0.15090305332430967</v>
      </c>
      <c r="BE930" s="8">
        <v>3.2744520382700967E-2</v>
      </c>
      <c r="BF930" s="8">
        <v>0.170906246383908</v>
      </c>
      <c r="BG930" s="8">
        <v>0.57359987169975901</v>
      </c>
      <c r="BH930" s="8">
        <v>1.0467036630768551E-5</v>
      </c>
      <c r="BI930" s="8">
        <v>0.53453127484564433</v>
      </c>
      <c r="BJ930" s="8">
        <v>1.3547145929817743</v>
      </c>
      <c r="BK930" s="8">
        <v>1.3020652258359671</v>
      </c>
      <c r="BL930" s="8">
        <v>1.2178213074554836</v>
      </c>
    </row>
    <row r="931" spans="1:64" x14ac:dyDescent="0.3">
      <c r="A931" s="7">
        <v>813920</v>
      </c>
      <c r="B931" s="7" t="s">
        <v>960</v>
      </c>
      <c r="C931" s="8">
        <f t="shared" si="252"/>
        <v>0.12991180563959678</v>
      </c>
      <c r="D931" s="8">
        <f t="shared" si="253"/>
        <v>3.1578970525883869E-2</v>
      </c>
      <c r="E931" s="8">
        <f t="shared" si="254"/>
        <v>0.1489824832335242</v>
      </c>
      <c r="F931" s="8">
        <f t="shared" si="255"/>
        <v>0.14632355383090642</v>
      </c>
      <c r="G931" s="8">
        <f t="shared" si="256"/>
        <v>2.8467405877477578E-2</v>
      </c>
      <c r="H931" s="8">
        <f t="shared" si="257"/>
        <v>0.1251117943501629</v>
      </c>
      <c r="I931" s="8">
        <f t="shared" si="258"/>
        <v>9.1128946535579014E-2</v>
      </c>
      <c r="J931" s="8">
        <f t="shared" si="259"/>
        <v>2.011460843126419E-2</v>
      </c>
      <c r="K931" s="8">
        <f t="shared" si="260"/>
        <v>9.4091419284970959E-2</v>
      </c>
      <c r="L931" s="8">
        <f t="shared" si="261"/>
        <v>0.13050614746435971</v>
      </c>
      <c r="M931" s="8">
        <f t="shared" si="262"/>
        <v>2.9679697784735483E-2</v>
      </c>
      <c r="N931" s="8">
        <f t="shared" si="263"/>
        <v>0.15129492298316294</v>
      </c>
      <c r="O931" s="8">
        <f t="shared" si="264"/>
        <v>0.45971744973553175</v>
      </c>
      <c r="P931" s="8">
        <f t="shared" si="265"/>
        <v>9.388516766876292E-6</v>
      </c>
      <c r="Q931" s="8">
        <f t="shared" si="266"/>
        <v>0.4299801646213387</v>
      </c>
      <c r="R931" s="8">
        <f t="shared" si="267"/>
        <v>1</v>
      </c>
      <c r="S931" s="8">
        <f t="shared" si="268"/>
        <v>1.0902253347032258</v>
      </c>
      <c r="T931" s="8">
        <f t="shared" si="269"/>
        <v>0.99565755489741914</v>
      </c>
      <c r="W931" s="7" t="s">
        <v>2234</v>
      </c>
      <c r="X931" s="7" t="s">
        <v>960</v>
      </c>
      <c r="Y931" s="8">
        <v>0</v>
      </c>
      <c r="Z931" s="8">
        <v>0</v>
      </c>
      <c r="AA931" s="8">
        <v>0</v>
      </c>
      <c r="AB931" s="8">
        <v>0</v>
      </c>
      <c r="AC931" s="8">
        <v>0</v>
      </c>
      <c r="AD931" s="8">
        <v>0</v>
      </c>
      <c r="AE931" s="8">
        <v>0</v>
      </c>
      <c r="AF931" s="8">
        <v>0</v>
      </c>
      <c r="AG931" s="8">
        <v>0</v>
      </c>
      <c r="AH931" s="8">
        <v>0</v>
      </c>
      <c r="AI931" s="8">
        <v>0</v>
      </c>
      <c r="AJ931" s="8">
        <v>0</v>
      </c>
      <c r="AK931" s="8">
        <v>0</v>
      </c>
      <c r="AL931" s="8">
        <v>0</v>
      </c>
      <c r="AM931" s="8">
        <v>0</v>
      </c>
      <c r="AN931" s="8">
        <v>1</v>
      </c>
      <c r="AO931" s="8">
        <v>0</v>
      </c>
      <c r="AP931" s="8">
        <v>0</v>
      </c>
      <c r="AS931" s="7">
        <v>813920</v>
      </c>
      <c r="AT931" s="7" t="s">
        <v>960</v>
      </c>
      <c r="AU931" s="8">
        <v>0.12991180563959678</v>
      </c>
      <c r="AV931" s="8">
        <v>3.1578970525883869E-2</v>
      </c>
      <c r="AW931" s="8">
        <v>0.1489824832335242</v>
      </c>
      <c r="AX931" s="8">
        <v>0.14632355383090642</v>
      </c>
      <c r="AY931" s="8">
        <v>2.8467405877477578E-2</v>
      </c>
      <c r="AZ931" s="8">
        <v>0.1251117943501629</v>
      </c>
      <c r="BA931" s="8">
        <v>9.1128946535579014E-2</v>
      </c>
      <c r="BB931" s="8">
        <v>2.011460843126419E-2</v>
      </c>
      <c r="BC931" s="8">
        <v>9.4091419284970959E-2</v>
      </c>
      <c r="BD931" s="8">
        <v>0.13050614746435971</v>
      </c>
      <c r="BE931" s="8">
        <v>2.9679697784735483E-2</v>
      </c>
      <c r="BF931" s="8">
        <v>0.15129492298316294</v>
      </c>
      <c r="BG931" s="8">
        <v>0.45971744973553175</v>
      </c>
      <c r="BH931" s="8">
        <v>9.388516766876292E-6</v>
      </c>
      <c r="BI931" s="8">
        <v>0.4299801646213387</v>
      </c>
      <c r="BJ931" s="8">
        <v>1.3104732593993547</v>
      </c>
      <c r="BK931" s="8">
        <v>1.0902253347032258</v>
      </c>
      <c r="BL931" s="8">
        <v>0.99565755489741914</v>
      </c>
    </row>
    <row r="932" spans="1:64" x14ac:dyDescent="0.3">
      <c r="A932" s="7">
        <v>813930</v>
      </c>
      <c r="B932" s="7" t="s">
        <v>961</v>
      </c>
      <c r="C932" s="8">
        <f t="shared" si="252"/>
        <v>8.6187282505500007E-2</v>
      </c>
      <c r="D932" s="8">
        <f t="shared" si="253"/>
        <v>1.3355469286700001E-2</v>
      </c>
      <c r="E932" s="8">
        <f t="shared" si="254"/>
        <v>4.1308034511999998E-2</v>
      </c>
      <c r="F932" s="8">
        <f t="shared" si="255"/>
        <v>1.5347203095400001E-2</v>
      </c>
      <c r="G932" s="8">
        <f t="shared" si="256"/>
        <v>1.3938130373400001E-3</v>
      </c>
      <c r="H932" s="8">
        <f t="shared" si="257"/>
        <v>4.48541074726E-3</v>
      </c>
      <c r="I932" s="8">
        <f t="shared" si="258"/>
        <v>5.8204754380499997E-2</v>
      </c>
      <c r="J932" s="8">
        <f t="shared" si="259"/>
        <v>7.2575210114199998E-3</v>
      </c>
      <c r="K932" s="8">
        <f t="shared" si="260"/>
        <v>2.1504920727500001E-2</v>
      </c>
      <c r="L932" s="8">
        <f t="shared" si="261"/>
        <v>8.4572128050699996E-2</v>
      </c>
      <c r="M932" s="8">
        <f t="shared" si="262"/>
        <v>1.1472971713500001E-2</v>
      </c>
      <c r="N932" s="8">
        <f t="shared" si="263"/>
        <v>4.4486121858499997E-2</v>
      </c>
      <c r="O932" s="8">
        <f t="shared" si="264"/>
        <v>0.57826928268400002</v>
      </c>
      <c r="P932" s="8">
        <f t="shared" si="265"/>
        <v>6.63868111734E-5</v>
      </c>
      <c r="Q932" s="8">
        <f t="shared" si="266"/>
        <v>0.54539465253700004</v>
      </c>
      <c r="R932" s="8">
        <f t="shared" si="267"/>
        <v>1.1408507862999999</v>
      </c>
      <c r="S932" s="8">
        <f t="shared" si="268"/>
        <v>1.02122642688</v>
      </c>
      <c r="T932" s="8">
        <f t="shared" si="269"/>
        <v>1.08696719612</v>
      </c>
      <c r="W932" s="7" t="s">
        <v>2235</v>
      </c>
      <c r="X932" s="7" t="s">
        <v>961</v>
      </c>
      <c r="Y932" s="8">
        <v>8.6187282505500007E-2</v>
      </c>
      <c r="Z932" s="8">
        <v>1.3355469286700001E-2</v>
      </c>
      <c r="AA932" s="8">
        <v>4.1308034511999998E-2</v>
      </c>
      <c r="AB932" s="8">
        <v>1.5347203095400001E-2</v>
      </c>
      <c r="AC932" s="8">
        <v>1.3938130373400001E-3</v>
      </c>
      <c r="AD932" s="8">
        <v>4.48541074726E-3</v>
      </c>
      <c r="AE932" s="8">
        <v>5.8204754380499997E-2</v>
      </c>
      <c r="AF932" s="8">
        <v>7.2575210114199998E-3</v>
      </c>
      <c r="AG932" s="8">
        <v>2.1504920727500001E-2</v>
      </c>
      <c r="AH932" s="8">
        <v>8.4572128050699996E-2</v>
      </c>
      <c r="AI932" s="8">
        <v>1.1472971713500001E-2</v>
      </c>
      <c r="AJ932" s="8">
        <v>4.4486121858499997E-2</v>
      </c>
      <c r="AK932" s="8">
        <v>0.57826928268400002</v>
      </c>
      <c r="AL932" s="8">
        <v>6.63868111734E-5</v>
      </c>
      <c r="AM932" s="8">
        <v>0.54539465253700004</v>
      </c>
      <c r="AN932" s="8">
        <v>1.1408507862999999</v>
      </c>
      <c r="AO932" s="8">
        <v>1.02122642688</v>
      </c>
      <c r="AP932" s="8">
        <v>1.08696719612</v>
      </c>
      <c r="AS932" s="7">
        <v>813930</v>
      </c>
      <c r="AT932" s="7" t="s">
        <v>961</v>
      </c>
      <c r="AU932" s="8">
        <v>0.14747511276633071</v>
      </c>
      <c r="AV932" s="8">
        <v>3.4486400337548552E-2</v>
      </c>
      <c r="AW932" s="8">
        <v>0.185138211028858</v>
      </c>
      <c r="AX932" s="8">
        <v>7.3506055276858703E-2</v>
      </c>
      <c r="AY932" s="8">
        <v>1.5249035042010806E-2</v>
      </c>
      <c r="AZ932" s="8">
        <v>6.8590083020615311E-2</v>
      </c>
      <c r="BA932" s="8">
        <v>0.10238381192588875</v>
      </c>
      <c r="BB932" s="8">
        <v>2.1746948169759684E-2</v>
      </c>
      <c r="BC932" s="8">
        <v>0.11710031759577255</v>
      </c>
      <c r="BD932" s="8">
        <v>0.14890939670995482</v>
      </c>
      <c r="BE932" s="8">
        <v>3.2532390822946455E-2</v>
      </c>
      <c r="BF932" s="8">
        <v>0.18902009354449192</v>
      </c>
      <c r="BG932" s="8">
        <v>0.55028851094122611</v>
      </c>
      <c r="BH932" s="8">
        <v>4.4642713284543698E-5</v>
      </c>
      <c r="BI932" s="8">
        <v>0.51900458870456401</v>
      </c>
      <c r="BJ932" s="8">
        <v>1.3670997241320966</v>
      </c>
      <c r="BK932" s="8">
        <v>1.1089580765653229</v>
      </c>
      <c r="BL932" s="8">
        <v>1.1928439809172584</v>
      </c>
    </row>
    <row r="933" spans="1:64" x14ac:dyDescent="0.3">
      <c r="A933" s="7">
        <v>813940</v>
      </c>
      <c r="B933" s="7" t="s">
        <v>962</v>
      </c>
      <c r="C933" s="8">
        <f t="shared" si="252"/>
        <v>9.6443182981016146E-2</v>
      </c>
      <c r="D933" s="8">
        <f t="shared" si="253"/>
        <v>2.4947632845837099E-2</v>
      </c>
      <c r="E933" s="8">
        <f t="shared" si="254"/>
        <v>0.11244208993971452</v>
      </c>
      <c r="F933" s="8">
        <f t="shared" si="255"/>
        <v>7.8221252888351633E-2</v>
      </c>
      <c r="G933" s="8">
        <f t="shared" si="256"/>
        <v>1.7163211605734034E-2</v>
      </c>
      <c r="H933" s="8">
        <f t="shared" si="257"/>
        <v>6.6693591871170979E-2</v>
      </c>
      <c r="I933" s="8">
        <f t="shared" si="258"/>
        <v>6.7926109594066128E-2</v>
      </c>
      <c r="J933" s="8">
        <f t="shared" si="259"/>
        <v>1.6099781666043388E-2</v>
      </c>
      <c r="K933" s="8">
        <f t="shared" si="260"/>
        <v>7.1250785006698389E-2</v>
      </c>
      <c r="L933" s="8">
        <f t="shared" si="261"/>
        <v>0.10891334888093546</v>
      </c>
      <c r="M933" s="8">
        <f t="shared" si="262"/>
        <v>2.6383826137079031E-2</v>
      </c>
      <c r="N933" s="8">
        <f t="shared" si="263"/>
        <v>0.12771600012467096</v>
      </c>
      <c r="O933" s="8">
        <f t="shared" si="264"/>
        <v>0.27694037335906452</v>
      </c>
      <c r="P933" s="8">
        <f t="shared" si="265"/>
        <v>7.4293561397711318E-6</v>
      </c>
      <c r="Q933" s="8">
        <f t="shared" si="266"/>
        <v>0.2888037954173226</v>
      </c>
      <c r="R933" s="8">
        <f t="shared" si="267"/>
        <v>1</v>
      </c>
      <c r="S933" s="8">
        <f t="shared" si="268"/>
        <v>0.69433612088129026</v>
      </c>
      <c r="T933" s="8">
        <f t="shared" si="269"/>
        <v>0.68753474078322585</v>
      </c>
      <c r="W933" s="7" t="s">
        <v>2236</v>
      </c>
      <c r="X933" s="7" t="s">
        <v>962</v>
      </c>
      <c r="Y933" s="8">
        <v>0</v>
      </c>
      <c r="Z933" s="8">
        <v>0</v>
      </c>
      <c r="AA933" s="8">
        <v>0</v>
      </c>
      <c r="AB933" s="8">
        <v>0</v>
      </c>
      <c r="AC933" s="8">
        <v>0</v>
      </c>
      <c r="AD933" s="8">
        <v>0</v>
      </c>
      <c r="AE933" s="8">
        <v>0</v>
      </c>
      <c r="AF933" s="8">
        <v>0</v>
      </c>
      <c r="AG933" s="8">
        <v>0</v>
      </c>
      <c r="AH933" s="8">
        <v>0</v>
      </c>
      <c r="AI933" s="8">
        <v>0</v>
      </c>
      <c r="AJ933" s="8">
        <v>0</v>
      </c>
      <c r="AK933" s="8">
        <v>0</v>
      </c>
      <c r="AL933" s="8">
        <v>0</v>
      </c>
      <c r="AM933" s="8">
        <v>0</v>
      </c>
      <c r="AN933" s="8">
        <v>1</v>
      </c>
      <c r="AO933" s="8">
        <v>0</v>
      </c>
      <c r="AP933" s="8">
        <v>0</v>
      </c>
      <c r="AS933" s="7">
        <v>813940</v>
      </c>
      <c r="AT933" s="7" t="s">
        <v>962</v>
      </c>
      <c r="AU933" s="8">
        <v>9.6443182981016146E-2</v>
      </c>
      <c r="AV933" s="8">
        <v>2.4947632845837099E-2</v>
      </c>
      <c r="AW933" s="8">
        <v>0.11244208993971452</v>
      </c>
      <c r="AX933" s="8">
        <v>7.8221252888351633E-2</v>
      </c>
      <c r="AY933" s="8">
        <v>1.7163211605734034E-2</v>
      </c>
      <c r="AZ933" s="8">
        <v>6.6693591871170979E-2</v>
      </c>
      <c r="BA933" s="8">
        <v>6.7926109594066128E-2</v>
      </c>
      <c r="BB933" s="8">
        <v>1.6099781666043388E-2</v>
      </c>
      <c r="BC933" s="8">
        <v>7.1250785006698389E-2</v>
      </c>
      <c r="BD933" s="8">
        <v>0.10891334888093546</v>
      </c>
      <c r="BE933" s="8">
        <v>2.6383826137079031E-2</v>
      </c>
      <c r="BF933" s="8">
        <v>0.12771600012467096</v>
      </c>
      <c r="BG933" s="8">
        <v>0.27694037335906452</v>
      </c>
      <c r="BH933" s="8">
        <v>7.4293561397711318E-6</v>
      </c>
      <c r="BI933" s="8">
        <v>0.2888037954173226</v>
      </c>
      <c r="BJ933" s="8">
        <v>1.2338329057672583</v>
      </c>
      <c r="BK933" s="8">
        <v>0.69433612088129026</v>
      </c>
      <c r="BL933" s="8">
        <v>0.68753474078322585</v>
      </c>
    </row>
    <row r="934" spans="1:64" x14ac:dyDescent="0.3">
      <c r="A934" s="7">
        <v>813990</v>
      </c>
      <c r="B934" s="7" t="s">
        <v>963</v>
      </c>
      <c r="C934" s="8">
        <f t="shared" si="252"/>
        <v>8.6148868074400003E-2</v>
      </c>
      <c r="D934" s="8">
        <f t="shared" si="253"/>
        <v>1.33392635189E-2</v>
      </c>
      <c r="E934" s="8">
        <f t="shared" si="254"/>
        <v>5.3740883793000002E-2</v>
      </c>
      <c r="F934" s="8">
        <f t="shared" si="255"/>
        <v>2.81138936708E-2</v>
      </c>
      <c r="G934" s="8">
        <f t="shared" si="256"/>
        <v>2.5527070242000001E-3</v>
      </c>
      <c r="H934" s="8">
        <f t="shared" si="257"/>
        <v>1.1393870043700001E-2</v>
      </c>
      <c r="I934" s="8">
        <f t="shared" si="258"/>
        <v>5.8237682676599997E-2</v>
      </c>
      <c r="J934" s="8">
        <f t="shared" si="259"/>
        <v>7.2575318671600003E-3</v>
      </c>
      <c r="K934" s="8">
        <f t="shared" si="260"/>
        <v>2.92540893378E-2</v>
      </c>
      <c r="L934" s="8">
        <f t="shared" si="261"/>
        <v>8.4543543022100001E-2</v>
      </c>
      <c r="M934" s="8">
        <f t="shared" si="262"/>
        <v>1.14595548536E-2</v>
      </c>
      <c r="N934" s="8">
        <f t="shared" si="263"/>
        <v>5.7061401927800001E-2</v>
      </c>
      <c r="O934" s="8">
        <f t="shared" si="264"/>
        <v>0.57828072190199997</v>
      </c>
      <c r="P934" s="8">
        <f t="shared" si="265"/>
        <v>3.6212071111500001E-5</v>
      </c>
      <c r="Q934" s="8">
        <f t="shared" si="266"/>
        <v>0.54473239505299997</v>
      </c>
      <c r="R934" s="8">
        <f t="shared" si="267"/>
        <v>1.15322901539</v>
      </c>
      <c r="S934" s="8">
        <f t="shared" si="268"/>
        <v>1.0420604707400001</v>
      </c>
      <c r="T934" s="8">
        <f t="shared" si="269"/>
        <v>1.09474930388</v>
      </c>
      <c r="W934" s="7" t="s">
        <v>2237</v>
      </c>
      <c r="X934" s="7" t="s">
        <v>963</v>
      </c>
      <c r="Y934" s="8">
        <v>8.6148868074400003E-2</v>
      </c>
      <c r="Z934" s="8">
        <v>1.33392635189E-2</v>
      </c>
      <c r="AA934" s="8">
        <v>5.3740883793000002E-2</v>
      </c>
      <c r="AB934" s="8">
        <v>2.81138936708E-2</v>
      </c>
      <c r="AC934" s="8">
        <v>2.5527070242000001E-3</v>
      </c>
      <c r="AD934" s="8">
        <v>1.1393870043700001E-2</v>
      </c>
      <c r="AE934" s="8">
        <v>5.8237682676599997E-2</v>
      </c>
      <c r="AF934" s="8">
        <v>7.2575318671600003E-3</v>
      </c>
      <c r="AG934" s="8">
        <v>2.92540893378E-2</v>
      </c>
      <c r="AH934" s="8">
        <v>8.4543543022100001E-2</v>
      </c>
      <c r="AI934" s="8">
        <v>1.14595548536E-2</v>
      </c>
      <c r="AJ934" s="8">
        <v>5.7061401927800001E-2</v>
      </c>
      <c r="AK934" s="8">
        <v>0.57828072190199997</v>
      </c>
      <c r="AL934" s="8">
        <v>3.6212071111500001E-5</v>
      </c>
      <c r="AM934" s="8">
        <v>0.54473239505299997</v>
      </c>
      <c r="AN934" s="8">
        <v>1.15322901539</v>
      </c>
      <c r="AO934" s="8">
        <v>1.0420604707400001</v>
      </c>
      <c r="AP934" s="8">
        <v>1.09474930388</v>
      </c>
      <c r="AS934" s="7">
        <v>813990</v>
      </c>
      <c r="AT934" s="7" t="s">
        <v>963</v>
      </c>
      <c r="AU934" s="8">
        <v>0.15100228183010964</v>
      </c>
      <c r="AV934" s="8">
        <v>3.5082790201331766E-2</v>
      </c>
      <c r="AW934" s="8">
        <v>0.17242681764490964</v>
      </c>
      <c r="AX934" s="8">
        <v>6.3498934499551601E-2</v>
      </c>
      <c r="AY934" s="8">
        <v>1.2441900042420321E-2</v>
      </c>
      <c r="AZ934" s="8">
        <v>5.2457193389615304E-2</v>
      </c>
      <c r="BA934" s="8">
        <v>0.10506962179481291</v>
      </c>
      <c r="BB934" s="8">
        <v>2.2152015063456449E-2</v>
      </c>
      <c r="BC934" s="8">
        <v>0.10876952754673547</v>
      </c>
      <c r="BD934" s="8">
        <v>0.15229418664924838</v>
      </c>
      <c r="BE934" s="8">
        <v>3.3069509510307099E-2</v>
      </c>
      <c r="BF934" s="8">
        <v>0.17605755860367581</v>
      </c>
      <c r="BG934" s="8">
        <v>0.56895361348422602</v>
      </c>
      <c r="BH934" s="8">
        <v>2.8323710655999196E-5</v>
      </c>
      <c r="BI934" s="8">
        <v>0.5359463886811775</v>
      </c>
      <c r="BJ934" s="8">
        <v>1.3585118896766124</v>
      </c>
      <c r="BK934" s="8">
        <v>1.1122689956733871</v>
      </c>
      <c r="BL934" s="8">
        <v>1.2198621321474192</v>
      </c>
    </row>
    <row r="935" spans="1:64" x14ac:dyDescent="0.3">
      <c r="A935" s="7">
        <v>814110</v>
      </c>
      <c r="B935" s="7" t="s">
        <v>964</v>
      </c>
      <c r="C935" s="8">
        <f t="shared" si="252"/>
        <v>0</v>
      </c>
      <c r="D935" s="8">
        <f t="shared" si="253"/>
        <v>0</v>
      </c>
      <c r="E935" s="8">
        <f t="shared" si="254"/>
        <v>7.5322427392399999E-2</v>
      </c>
      <c r="F935" s="8">
        <f t="shared" si="255"/>
        <v>0</v>
      </c>
      <c r="G935" s="8">
        <f t="shared" si="256"/>
        <v>0</v>
      </c>
      <c r="H935" s="8">
        <f t="shared" si="257"/>
        <v>9.5004973403600007E-3</v>
      </c>
      <c r="I935" s="8">
        <f t="shared" si="258"/>
        <v>0</v>
      </c>
      <c r="J935" s="8">
        <f t="shared" si="259"/>
        <v>0</v>
      </c>
      <c r="K935" s="8">
        <f t="shared" si="260"/>
        <v>2.5533089453899999E-2</v>
      </c>
      <c r="L935" s="8">
        <f t="shared" si="261"/>
        <v>0</v>
      </c>
      <c r="M935" s="8">
        <f t="shared" si="262"/>
        <v>0</v>
      </c>
      <c r="N935" s="8">
        <f t="shared" si="263"/>
        <v>4.4344189277700001E-2</v>
      </c>
      <c r="O935" s="8">
        <f t="shared" si="264"/>
        <v>0.99570019587500003</v>
      </c>
      <c r="P935" s="8">
        <f t="shared" si="265"/>
        <v>7.3746932286900005E-5</v>
      </c>
      <c r="Q935" s="8">
        <f t="shared" si="266"/>
        <v>1</v>
      </c>
      <c r="R935" s="8">
        <f t="shared" si="267"/>
        <v>1.0753224273899999</v>
      </c>
      <c r="S935" s="8">
        <f t="shared" si="268"/>
        <v>1.0095004973399999</v>
      </c>
      <c r="T935" s="8">
        <f t="shared" si="269"/>
        <v>1.0255330894500001</v>
      </c>
      <c r="W935" s="7" t="s">
        <v>2238</v>
      </c>
      <c r="X935" s="7" t="s">
        <v>964</v>
      </c>
      <c r="Y935" s="8">
        <v>0</v>
      </c>
      <c r="Z935" s="8">
        <v>0</v>
      </c>
      <c r="AA935" s="8">
        <v>7.5322427392399999E-2</v>
      </c>
      <c r="AB935" s="8">
        <v>0</v>
      </c>
      <c r="AC935" s="8">
        <v>0</v>
      </c>
      <c r="AD935" s="8">
        <v>9.5004973403600007E-3</v>
      </c>
      <c r="AE935" s="8">
        <v>0</v>
      </c>
      <c r="AF935" s="8">
        <v>0</v>
      </c>
      <c r="AG935" s="8">
        <v>2.5533089453899999E-2</v>
      </c>
      <c r="AH935" s="8">
        <v>0</v>
      </c>
      <c r="AI935" s="8">
        <v>0</v>
      </c>
      <c r="AJ935" s="8">
        <v>4.4344189277700001E-2</v>
      </c>
      <c r="AK935" s="8">
        <v>0.99570019587500003</v>
      </c>
      <c r="AL935" s="8">
        <v>7.3746932286900005E-5</v>
      </c>
      <c r="AM935" s="8">
        <v>1</v>
      </c>
      <c r="AN935" s="8">
        <v>1.0753224273899999</v>
      </c>
      <c r="AO935" s="8">
        <v>1.0095004973399999</v>
      </c>
      <c r="AP935" s="8">
        <v>1.0255330894500001</v>
      </c>
      <c r="AS935" s="7">
        <v>814110</v>
      </c>
      <c r="AT935" s="7" t="s">
        <v>964</v>
      </c>
      <c r="AU935" s="8">
        <v>0</v>
      </c>
      <c r="AV935" s="8">
        <v>0</v>
      </c>
      <c r="AW935" s="8">
        <v>0.21780949526401128</v>
      </c>
      <c r="AX935" s="8">
        <v>0</v>
      </c>
      <c r="AY935" s="8">
        <v>0</v>
      </c>
      <c r="AZ935" s="8">
        <v>2.5877955347350958E-2</v>
      </c>
      <c r="BA935" s="8">
        <v>0</v>
      </c>
      <c r="BB935" s="8">
        <v>0</v>
      </c>
      <c r="BC935" s="8">
        <v>7.9574390997920949E-2</v>
      </c>
      <c r="BD935" s="8">
        <v>0</v>
      </c>
      <c r="BE935" s="8">
        <v>0</v>
      </c>
      <c r="BF935" s="8">
        <v>0.12861351763185644</v>
      </c>
      <c r="BG935" s="8">
        <v>0.99570019587500103</v>
      </c>
      <c r="BH935" s="8">
        <v>6.2840687087629035E-5</v>
      </c>
      <c r="BI935" s="8">
        <v>1</v>
      </c>
      <c r="BJ935" s="8">
        <v>1.21780949526371</v>
      </c>
      <c r="BK935" s="8">
        <v>1.0258779553466126</v>
      </c>
      <c r="BL935" s="8">
        <v>1.0795743909975803</v>
      </c>
    </row>
    <row r="936" spans="1:64" x14ac:dyDescent="0.3">
      <c r="A936" s="7">
        <v>901149</v>
      </c>
      <c r="B936" s="7" t="s">
        <v>965</v>
      </c>
      <c r="C936" s="8">
        <f t="shared" si="252"/>
        <v>4.8318075426499997E-2</v>
      </c>
      <c r="D936" s="8">
        <f t="shared" si="253"/>
        <v>5.5479666077299997E-3</v>
      </c>
      <c r="E936" s="8">
        <f t="shared" si="254"/>
        <v>9.5552241998200005E-2</v>
      </c>
      <c r="F936" s="8">
        <f t="shared" si="255"/>
        <v>3.4755341506099997E-2</v>
      </c>
      <c r="G936" s="8">
        <f t="shared" si="256"/>
        <v>4.0055589749699999E-3</v>
      </c>
      <c r="H936" s="8">
        <f t="shared" si="257"/>
        <v>5.3623663702400001E-2</v>
      </c>
      <c r="I936" s="8">
        <f t="shared" si="258"/>
        <v>2.0475494017700002E-2</v>
      </c>
      <c r="J936" s="8">
        <f t="shared" si="259"/>
        <v>2.6509193091899998E-3</v>
      </c>
      <c r="K936" s="8">
        <f t="shared" si="260"/>
        <v>3.22202407181E-2</v>
      </c>
      <c r="L936" s="8">
        <f t="shared" si="261"/>
        <v>3.7289281238200002E-2</v>
      </c>
      <c r="M936" s="8">
        <f t="shared" si="262"/>
        <v>4.0223043286500004E-3</v>
      </c>
      <c r="N936" s="8">
        <f t="shared" si="263"/>
        <v>8.7534349860900001E-2</v>
      </c>
      <c r="O936" s="8">
        <f t="shared" si="264"/>
        <v>0.75271459024099996</v>
      </c>
      <c r="P936" s="8">
        <f t="shared" si="265"/>
        <v>9.9240476199399993E-6</v>
      </c>
      <c r="Q936" s="8">
        <f t="shared" si="266"/>
        <v>0.62318222800300005</v>
      </c>
      <c r="R936" s="8">
        <f t="shared" si="267"/>
        <v>1.14941828403</v>
      </c>
      <c r="S936" s="8">
        <f t="shared" si="268"/>
        <v>1.0923845641800001</v>
      </c>
      <c r="T936" s="8">
        <f t="shared" si="269"/>
        <v>1.0553466540400001</v>
      </c>
      <c r="W936" s="7" t="s">
        <v>2239</v>
      </c>
      <c r="X936" s="7" t="s">
        <v>965</v>
      </c>
      <c r="Y936" s="8">
        <v>4.8318075426499997E-2</v>
      </c>
      <c r="Z936" s="8">
        <v>5.5479666077299997E-3</v>
      </c>
      <c r="AA936" s="8">
        <v>9.5552241998200005E-2</v>
      </c>
      <c r="AB936" s="8">
        <v>3.4755341506099997E-2</v>
      </c>
      <c r="AC936" s="8">
        <v>4.0055589749699999E-3</v>
      </c>
      <c r="AD936" s="8">
        <v>5.3623663702400001E-2</v>
      </c>
      <c r="AE936" s="8">
        <v>2.0475494017700002E-2</v>
      </c>
      <c r="AF936" s="8">
        <v>2.6509193091899998E-3</v>
      </c>
      <c r="AG936" s="8">
        <v>3.22202407181E-2</v>
      </c>
      <c r="AH936" s="8">
        <v>3.7289281238200002E-2</v>
      </c>
      <c r="AI936" s="8">
        <v>4.0223043286500004E-3</v>
      </c>
      <c r="AJ936" s="8">
        <v>8.7534349860900001E-2</v>
      </c>
      <c r="AK936" s="8">
        <v>0.75271459024099996</v>
      </c>
      <c r="AL936" s="8">
        <v>9.9240476199399993E-6</v>
      </c>
      <c r="AM936" s="8">
        <v>0.62318222800300005</v>
      </c>
      <c r="AN936" s="8">
        <v>1.14941828403</v>
      </c>
      <c r="AO936" s="8">
        <v>1.0923845641800001</v>
      </c>
      <c r="AP936" s="8">
        <v>1.0553466540400001</v>
      </c>
      <c r="AS936" s="7">
        <v>901149</v>
      </c>
      <c r="AT936" s="7" t="s">
        <v>965</v>
      </c>
      <c r="AU936" s="8">
        <v>6.8060455516440313E-2</v>
      </c>
      <c r="AV936" s="8">
        <v>1.3875412277868059E-2</v>
      </c>
      <c r="AW936" s="8">
        <v>0.24149216687118544</v>
      </c>
      <c r="AX936" s="8">
        <v>5.7062574365117753E-2</v>
      </c>
      <c r="AY936" s="8">
        <v>1.0471595442170479E-2</v>
      </c>
      <c r="AZ936" s="8">
        <v>0.16422714669786936</v>
      </c>
      <c r="BA936" s="8">
        <v>3.5012563744174191E-2</v>
      </c>
      <c r="BB936" s="8">
        <v>7.6163648633445144E-3</v>
      </c>
      <c r="BC936" s="8">
        <v>0.11771409885754516</v>
      </c>
      <c r="BD936" s="8">
        <v>5.2268128914941932E-2</v>
      </c>
      <c r="BE936" s="8">
        <v>1.0188236284547902E-2</v>
      </c>
      <c r="BF936" s="8">
        <v>0.20186668571472582</v>
      </c>
      <c r="BG936" s="8">
        <v>0.75271459024099896</v>
      </c>
      <c r="BH936" s="8">
        <v>8.7099023314409648E-6</v>
      </c>
      <c r="BI936" s="8">
        <v>0.62318222800300027</v>
      </c>
      <c r="BJ936" s="8">
        <v>1.3234280346656453</v>
      </c>
      <c r="BK936" s="8">
        <v>1.2317613165050001</v>
      </c>
      <c r="BL936" s="8">
        <v>1.1603430274648383</v>
      </c>
    </row>
    <row r="937" spans="1:64" x14ac:dyDescent="0.3">
      <c r="A937" s="7">
        <v>901199</v>
      </c>
      <c r="B937" s="7" t="s">
        <v>966</v>
      </c>
      <c r="C937" s="8">
        <f t="shared" si="252"/>
        <v>5.1496605525300004E-3</v>
      </c>
      <c r="D937" s="8">
        <f t="shared" si="253"/>
        <v>8.2036193902399997E-4</v>
      </c>
      <c r="E937" s="8">
        <f t="shared" si="254"/>
        <v>1.51762905428E-2</v>
      </c>
      <c r="F937" s="8">
        <f t="shared" si="255"/>
        <v>4.2422097271399999E-2</v>
      </c>
      <c r="G937" s="8">
        <f t="shared" si="256"/>
        <v>6.0561601081E-3</v>
      </c>
      <c r="H937" s="8">
        <f t="shared" si="257"/>
        <v>0.122995567086</v>
      </c>
      <c r="I937" s="8">
        <f t="shared" si="258"/>
        <v>2.98749052711E-2</v>
      </c>
      <c r="J937" s="8">
        <f t="shared" si="259"/>
        <v>3.9648216001799998E-3</v>
      </c>
      <c r="K937" s="8">
        <f t="shared" si="260"/>
        <v>8.6231833036199995E-2</v>
      </c>
      <c r="L937" s="8">
        <f t="shared" si="261"/>
        <v>2.76931649003E-2</v>
      </c>
      <c r="M937" s="8">
        <f t="shared" si="262"/>
        <v>4.3553962723699999E-3</v>
      </c>
      <c r="N937" s="8">
        <f t="shared" si="263"/>
        <v>8.4003859054900001E-2</v>
      </c>
      <c r="O937" s="8">
        <f t="shared" si="264"/>
        <v>9.49555540084E-2</v>
      </c>
      <c r="P937" s="8">
        <f t="shared" si="265"/>
        <v>9.0562110915699997E-7</v>
      </c>
      <c r="Q937" s="8">
        <f t="shared" si="266"/>
        <v>6.1142900702399999E-2</v>
      </c>
      <c r="R937" s="8">
        <f t="shared" si="267"/>
        <v>1.02114631303</v>
      </c>
      <c r="S937" s="8">
        <f t="shared" si="268"/>
        <v>1.17147382447</v>
      </c>
      <c r="T937" s="8">
        <f t="shared" si="269"/>
        <v>1.12007155991</v>
      </c>
      <c r="W937" s="7" t="s">
        <v>2240</v>
      </c>
      <c r="X937" s="7" t="s">
        <v>966</v>
      </c>
      <c r="Y937" s="8">
        <v>5.1496605525300004E-3</v>
      </c>
      <c r="Z937" s="8">
        <v>8.2036193902399997E-4</v>
      </c>
      <c r="AA937" s="8">
        <v>1.51762905428E-2</v>
      </c>
      <c r="AB937" s="8">
        <v>4.2422097271399999E-2</v>
      </c>
      <c r="AC937" s="8">
        <v>6.0561601081E-3</v>
      </c>
      <c r="AD937" s="8">
        <v>0.122995567086</v>
      </c>
      <c r="AE937" s="8">
        <v>2.98749052711E-2</v>
      </c>
      <c r="AF937" s="8">
        <v>3.9648216001799998E-3</v>
      </c>
      <c r="AG937" s="8">
        <v>8.6231833036199995E-2</v>
      </c>
      <c r="AH937" s="8">
        <v>2.76931649003E-2</v>
      </c>
      <c r="AI937" s="8">
        <v>4.3553962723699999E-3</v>
      </c>
      <c r="AJ937" s="8">
        <v>8.4003859054900001E-2</v>
      </c>
      <c r="AK937" s="8">
        <v>9.49555540084E-2</v>
      </c>
      <c r="AL937" s="8">
        <v>9.0562110915699997E-7</v>
      </c>
      <c r="AM937" s="8">
        <v>6.1142900702399999E-2</v>
      </c>
      <c r="AN937" s="8">
        <v>1.02114631303</v>
      </c>
      <c r="AO937" s="8">
        <v>1.17147382447</v>
      </c>
      <c r="AP937" s="8">
        <v>1.12007155991</v>
      </c>
      <c r="AS937" s="7">
        <v>901199</v>
      </c>
      <c r="AT937" s="7" t="s">
        <v>966</v>
      </c>
      <c r="AU937" s="8">
        <v>2.0114813022558384E-2</v>
      </c>
      <c r="AV937" s="8">
        <v>6.2130740794814664E-3</v>
      </c>
      <c r="AW937" s="8">
        <v>5.4489371393000002E-2</v>
      </c>
      <c r="AX937" s="8">
        <v>0.17677565722951288</v>
      </c>
      <c r="AY937" s="8">
        <v>6.541998812098597E-2</v>
      </c>
      <c r="AZ937" s="8">
        <v>0.59888128883788716</v>
      </c>
      <c r="BA937" s="8">
        <v>0.11264759698520806</v>
      </c>
      <c r="BB937" s="8">
        <v>3.2965546616267098E-2</v>
      </c>
      <c r="BC937" s="8">
        <v>0.32527816351266464</v>
      </c>
      <c r="BD937" s="8">
        <v>0.1120220945370113</v>
      </c>
      <c r="BE937" s="8">
        <v>3.3538072914895967E-2</v>
      </c>
      <c r="BF937" s="8">
        <v>0.30674073309051447</v>
      </c>
      <c r="BG937" s="8">
        <v>9.4955554008399959E-2</v>
      </c>
      <c r="BH937" s="8">
        <v>5.7286037097629026E-7</v>
      </c>
      <c r="BI937" s="8">
        <v>6.114290070240002E-2</v>
      </c>
      <c r="BJ937" s="8">
        <v>1.0808172584948386</v>
      </c>
      <c r="BK937" s="8">
        <v>1.8410769341891935</v>
      </c>
      <c r="BL937" s="8">
        <v>1.4708913071141934</v>
      </c>
    </row>
    <row r="938" spans="1:64" x14ac:dyDescent="0.3">
      <c r="A938" s="7">
        <v>901200</v>
      </c>
      <c r="B938" s="7" t="s">
        <v>967</v>
      </c>
      <c r="C938" s="8">
        <f t="shared" si="252"/>
        <v>4.7343090648300001E-2</v>
      </c>
      <c r="D938" s="8">
        <f t="shared" si="253"/>
        <v>4.9557498231000002E-3</v>
      </c>
      <c r="E938" s="8">
        <f t="shared" si="254"/>
        <v>5.8880682374899997E-2</v>
      </c>
      <c r="F938" s="8">
        <f t="shared" si="255"/>
        <v>8.2300976212900001E-2</v>
      </c>
      <c r="G938" s="8">
        <f t="shared" si="256"/>
        <v>8.5742266604999992E-3</v>
      </c>
      <c r="H938" s="8">
        <f t="shared" si="257"/>
        <v>0.101532213156</v>
      </c>
      <c r="I938" s="8">
        <f t="shared" si="258"/>
        <v>0.15013455940699999</v>
      </c>
      <c r="J938" s="8">
        <f t="shared" si="259"/>
        <v>1.40585656584E-2</v>
      </c>
      <c r="K938" s="8">
        <f t="shared" si="260"/>
        <v>0.17958129670600001</v>
      </c>
      <c r="L938" s="8">
        <f t="shared" si="261"/>
        <v>6.9342685608799998E-2</v>
      </c>
      <c r="M938" s="8">
        <f t="shared" si="262"/>
        <v>7.3017696668100001E-3</v>
      </c>
      <c r="N938" s="8">
        <f t="shared" si="263"/>
        <v>8.98525063047E-2</v>
      </c>
      <c r="O938" s="8">
        <f t="shared" si="264"/>
        <v>0.35148208908900003</v>
      </c>
      <c r="P938" s="8">
        <f t="shared" si="265"/>
        <v>4.19917007555E-6</v>
      </c>
      <c r="Q938" s="8">
        <f t="shared" si="266"/>
        <v>0.106762271288</v>
      </c>
      <c r="R938" s="8">
        <f t="shared" si="267"/>
        <v>1.1111795228500001</v>
      </c>
      <c r="S938" s="8">
        <f t="shared" si="268"/>
        <v>1.19240741603</v>
      </c>
      <c r="T938" s="8">
        <f t="shared" si="269"/>
        <v>1.3437744217700001</v>
      </c>
      <c r="W938" s="7" t="s">
        <v>2241</v>
      </c>
      <c r="X938" s="7" t="s">
        <v>967</v>
      </c>
      <c r="Y938" s="8">
        <v>4.7343090648300001E-2</v>
      </c>
      <c r="Z938" s="8">
        <v>4.9557498231000002E-3</v>
      </c>
      <c r="AA938" s="8">
        <v>5.8880682374899997E-2</v>
      </c>
      <c r="AB938" s="8">
        <v>8.2300976212900001E-2</v>
      </c>
      <c r="AC938" s="8">
        <v>8.5742266604999992E-3</v>
      </c>
      <c r="AD938" s="8">
        <v>0.101532213156</v>
      </c>
      <c r="AE938" s="8">
        <v>0.15013455940699999</v>
      </c>
      <c r="AF938" s="8">
        <v>1.40585656584E-2</v>
      </c>
      <c r="AG938" s="8">
        <v>0.17958129670600001</v>
      </c>
      <c r="AH938" s="8">
        <v>6.9342685608799998E-2</v>
      </c>
      <c r="AI938" s="8">
        <v>7.3017696668100001E-3</v>
      </c>
      <c r="AJ938" s="8">
        <v>8.98525063047E-2</v>
      </c>
      <c r="AK938" s="8">
        <v>0.35148208908900003</v>
      </c>
      <c r="AL938" s="8">
        <v>4.19917007555E-6</v>
      </c>
      <c r="AM938" s="8">
        <v>0.106762271288</v>
      </c>
      <c r="AN938" s="8">
        <v>1.1111795228500001</v>
      </c>
      <c r="AO938" s="8">
        <v>1.19240741603</v>
      </c>
      <c r="AP938" s="8">
        <v>1.3437744217700001</v>
      </c>
      <c r="AS938" s="7">
        <v>901200</v>
      </c>
      <c r="AT938" s="7" t="s">
        <v>967</v>
      </c>
      <c r="AU938" s="8">
        <v>0.10061387416790482</v>
      </c>
      <c r="AV938" s="8">
        <v>2.010826721129904E-2</v>
      </c>
      <c r="AW938" s="8">
        <v>0.19117214486216766</v>
      </c>
      <c r="AX938" s="8">
        <v>0.17910736356276455</v>
      </c>
      <c r="AY938" s="8">
        <v>3.7118349471518063E-2</v>
      </c>
      <c r="AZ938" s="8">
        <v>0.32072760873787098</v>
      </c>
      <c r="BA938" s="8">
        <v>0.37340937972687099</v>
      </c>
      <c r="BB938" s="8">
        <v>6.7681536289961292E-2</v>
      </c>
      <c r="BC938" s="8">
        <v>0.6317840267850805</v>
      </c>
      <c r="BD938" s="8">
        <v>0.1640516579315516</v>
      </c>
      <c r="BE938" s="8">
        <v>3.2330735170636456E-2</v>
      </c>
      <c r="BF938" s="8">
        <v>0.30274603100893066</v>
      </c>
      <c r="BG938" s="8">
        <v>0.35148208908900003</v>
      </c>
      <c r="BH938" s="8">
        <v>3.7123098841338717E-6</v>
      </c>
      <c r="BI938" s="8">
        <v>0.10676227128799992</v>
      </c>
      <c r="BJ938" s="8">
        <v>1.3118942862419352</v>
      </c>
      <c r="BK938" s="8">
        <v>1.5369533217725799</v>
      </c>
      <c r="BL938" s="8">
        <v>2.0728749428022577</v>
      </c>
    </row>
    <row r="939" spans="1:64" x14ac:dyDescent="0.3">
      <c r="A939" s="7">
        <v>902611</v>
      </c>
      <c r="B939" s="7" t="s">
        <v>968</v>
      </c>
      <c r="C939" s="8">
        <f t="shared" si="252"/>
        <v>1.6430310771951614E-3</v>
      </c>
      <c r="D939" s="8">
        <f t="shared" si="253"/>
        <v>2.4417536059854838E-4</v>
      </c>
      <c r="E939" s="8">
        <f t="shared" si="254"/>
        <v>7.2795531186774197E-3</v>
      </c>
      <c r="F939" s="8">
        <f t="shared" si="255"/>
        <v>1.7775317623709677E-3</v>
      </c>
      <c r="G939" s="8">
        <f t="shared" si="256"/>
        <v>2.1082298035774198E-4</v>
      </c>
      <c r="H939" s="8">
        <f t="shared" si="257"/>
        <v>9.7125202846290327E-3</v>
      </c>
      <c r="I939" s="8">
        <f t="shared" si="258"/>
        <v>7.2904005557258064E-4</v>
      </c>
      <c r="J939" s="8">
        <f t="shared" si="259"/>
        <v>8.2754774833548398E-5</v>
      </c>
      <c r="K939" s="8">
        <f t="shared" si="260"/>
        <v>3.0711774226225806E-3</v>
      </c>
      <c r="L939" s="8">
        <f t="shared" si="261"/>
        <v>9.6542183426612911E-4</v>
      </c>
      <c r="M939" s="8">
        <f t="shared" si="262"/>
        <v>1.5062757091903226E-4</v>
      </c>
      <c r="N939" s="8">
        <f t="shared" si="263"/>
        <v>4.9539635434338704E-3</v>
      </c>
      <c r="O939" s="8">
        <f t="shared" si="264"/>
        <v>2.7775764170774195E-2</v>
      </c>
      <c r="P939" s="8">
        <f t="shared" si="265"/>
        <v>1.9169136950806453E-7</v>
      </c>
      <c r="Q939" s="8">
        <f t="shared" si="266"/>
        <v>2.7775764170774195E-2</v>
      </c>
      <c r="R939" s="8">
        <f t="shared" si="267"/>
        <v>1</v>
      </c>
      <c r="S939" s="8">
        <f t="shared" si="268"/>
        <v>4.3958939543387095E-2</v>
      </c>
      <c r="T939" s="8">
        <f t="shared" si="269"/>
        <v>3.6141036769032263E-2</v>
      </c>
      <c r="W939" s="7" t="s">
        <v>2242</v>
      </c>
      <c r="X939" s="7" t="s">
        <v>968</v>
      </c>
      <c r="Y939" s="8">
        <v>0</v>
      </c>
      <c r="Z939" s="8">
        <v>0</v>
      </c>
      <c r="AA939" s="8">
        <v>0</v>
      </c>
      <c r="AB939" s="8">
        <v>0</v>
      </c>
      <c r="AC939" s="8">
        <v>0</v>
      </c>
      <c r="AD939" s="8">
        <v>0</v>
      </c>
      <c r="AE939" s="8">
        <v>0</v>
      </c>
      <c r="AF939" s="8">
        <v>0</v>
      </c>
      <c r="AG939" s="8">
        <v>0</v>
      </c>
      <c r="AH939" s="8">
        <v>0</v>
      </c>
      <c r="AI939" s="8">
        <v>0</v>
      </c>
      <c r="AJ939" s="8">
        <v>0</v>
      </c>
      <c r="AK939" s="8">
        <v>0</v>
      </c>
      <c r="AL939" s="8">
        <v>0</v>
      </c>
      <c r="AM939" s="8">
        <v>0</v>
      </c>
      <c r="AN939" s="8">
        <v>1</v>
      </c>
      <c r="AO939" s="8">
        <v>0</v>
      </c>
      <c r="AP939" s="8">
        <v>0</v>
      </c>
      <c r="AS939" s="7">
        <v>902611</v>
      </c>
      <c r="AT939" s="7" t="s">
        <v>968</v>
      </c>
      <c r="AU939" s="8">
        <v>1.6430310771951614E-3</v>
      </c>
      <c r="AV939" s="8">
        <v>2.4417536059854838E-4</v>
      </c>
      <c r="AW939" s="8">
        <v>7.2795531186774197E-3</v>
      </c>
      <c r="AX939" s="8">
        <v>1.7775317623709677E-3</v>
      </c>
      <c r="AY939" s="8">
        <v>2.1082298035774198E-4</v>
      </c>
      <c r="AZ939" s="8">
        <v>9.7125202846290327E-3</v>
      </c>
      <c r="BA939" s="8">
        <v>7.2904005557258064E-4</v>
      </c>
      <c r="BB939" s="8">
        <v>8.2754774833548398E-5</v>
      </c>
      <c r="BC939" s="8">
        <v>3.0711774226225806E-3</v>
      </c>
      <c r="BD939" s="8">
        <v>9.6542183426612911E-4</v>
      </c>
      <c r="BE939" s="8">
        <v>1.5062757091903226E-4</v>
      </c>
      <c r="BF939" s="8">
        <v>4.9539635434338704E-3</v>
      </c>
      <c r="BG939" s="8">
        <v>2.7775764170774195E-2</v>
      </c>
      <c r="BH939" s="8">
        <v>1.9169136950806453E-7</v>
      </c>
      <c r="BI939" s="8">
        <v>2.7775764170774195E-2</v>
      </c>
      <c r="BJ939" s="8">
        <v>1.0091667595564517</v>
      </c>
      <c r="BK939" s="8">
        <v>4.3958939543387095E-2</v>
      </c>
      <c r="BL939" s="8">
        <v>3.6141036769032263E-2</v>
      </c>
    </row>
    <row r="940" spans="1:64" x14ac:dyDescent="0.3">
      <c r="A940" s="7">
        <v>902612</v>
      </c>
      <c r="B940" s="7" t="s">
        <v>969</v>
      </c>
      <c r="C940" s="8">
        <f t="shared" si="252"/>
        <v>4.2081536914911281E-2</v>
      </c>
      <c r="D940" s="8">
        <f t="shared" si="253"/>
        <v>7.1054784062296785E-3</v>
      </c>
      <c r="E940" s="8">
        <f t="shared" si="254"/>
        <v>0.15744562411854193</v>
      </c>
      <c r="F940" s="8">
        <f t="shared" si="255"/>
        <v>2.5573591899669353E-2</v>
      </c>
      <c r="G940" s="8">
        <f t="shared" si="256"/>
        <v>3.7522353989219359E-3</v>
      </c>
      <c r="H940" s="8">
        <f t="shared" si="257"/>
        <v>0.11136684766750804</v>
      </c>
      <c r="I940" s="8">
        <f t="shared" si="258"/>
        <v>1.8603044132303233E-2</v>
      </c>
      <c r="J940" s="8">
        <f t="shared" si="259"/>
        <v>2.5645107144937102E-3</v>
      </c>
      <c r="K940" s="8">
        <f t="shared" si="260"/>
        <v>6.6209154370112891E-2</v>
      </c>
      <c r="L940" s="8">
        <f t="shared" si="261"/>
        <v>2.4689206101411298E-2</v>
      </c>
      <c r="M940" s="8">
        <f t="shared" si="262"/>
        <v>4.5547063704264512E-3</v>
      </c>
      <c r="N940" s="8">
        <f t="shared" si="263"/>
        <v>0.10800613005590644</v>
      </c>
      <c r="O940" s="8">
        <f t="shared" si="264"/>
        <v>0.54162740133009724</v>
      </c>
      <c r="P940" s="8">
        <f t="shared" si="265"/>
        <v>6.4203497497095164E-6</v>
      </c>
      <c r="Q940" s="8">
        <f t="shared" si="266"/>
        <v>0.54162740133009724</v>
      </c>
      <c r="R940" s="8">
        <f t="shared" si="267"/>
        <v>1</v>
      </c>
      <c r="S940" s="8">
        <f t="shared" si="268"/>
        <v>0.76972493303080658</v>
      </c>
      <c r="T940" s="8">
        <f t="shared" si="269"/>
        <v>0.71640896728145131</v>
      </c>
      <c r="W940" s="7" t="s">
        <v>2243</v>
      </c>
      <c r="X940" s="7" t="s">
        <v>969</v>
      </c>
      <c r="Y940" s="8">
        <v>0</v>
      </c>
      <c r="Z940" s="8">
        <v>0</v>
      </c>
      <c r="AA940" s="8">
        <v>0</v>
      </c>
      <c r="AB940" s="8">
        <v>0</v>
      </c>
      <c r="AC940" s="8">
        <v>0</v>
      </c>
      <c r="AD940" s="8">
        <v>0</v>
      </c>
      <c r="AE940" s="8">
        <v>0</v>
      </c>
      <c r="AF940" s="8">
        <v>0</v>
      </c>
      <c r="AG940" s="8">
        <v>0</v>
      </c>
      <c r="AH940" s="8">
        <v>0</v>
      </c>
      <c r="AI940" s="8">
        <v>0</v>
      </c>
      <c r="AJ940" s="8">
        <v>0</v>
      </c>
      <c r="AK940" s="8">
        <v>0</v>
      </c>
      <c r="AL940" s="8">
        <v>0</v>
      </c>
      <c r="AM940" s="8">
        <v>0</v>
      </c>
      <c r="AN940" s="8">
        <v>1</v>
      </c>
      <c r="AO940" s="8">
        <v>0</v>
      </c>
      <c r="AP940" s="8">
        <v>0</v>
      </c>
      <c r="AS940" s="7">
        <v>902612</v>
      </c>
      <c r="AT940" s="7" t="s">
        <v>969</v>
      </c>
      <c r="AU940" s="8">
        <v>4.2081536914911281E-2</v>
      </c>
      <c r="AV940" s="8">
        <v>7.1054784062296785E-3</v>
      </c>
      <c r="AW940" s="8">
        <v>0.15744562411854193</v>
      </c>
      <c r="AX940" s="8">
        <v>2.5573591899669353E-2</v>
      </c>
      <c r="AY940" s="8">
        <v>3.7522353989219359E-3</v>
      </c>
      <c r="AZ940" s="8">
        <v>0.11136684766750804</v>
      </c>
      <c r="BA940" s="8">
        <v>1.8603044132303233E-2</v>
      </c>
      <c r="BB940" s="8">
        <v>2.5645107144937102E-3</v>
      </c>
      <c r="BC940" s="8">
        <v>6.6209154370112891E-2</v>
      </c>
      <c r="BD940" s="8">
        <v>2.4689206101411298E-2</v>
      </c>
      <c r="BE940" s="8">
        <v>4.5547063704264512E-3</v>
      </c>
      <c r="BF940" s="8">
        <v>0.10800613005590644</v>
      </c>
      <c r="BG940" s="8">
        <v>0.54162740133009724</v>
      </c>
      <c r="BH940" s="8">
        <v>6.4203497497095164E-6</v>
      </c>
      <c r="BI940" s="8">
        <v>0.54162740133009724</v>
      </c>
      <c r="BJ940" s="8">
        <v>1.20663263944</v>
      </c>
      <c r="BK940" s="8">
        <v>0.76972493303080658</v>
      </c>
      <c r="BL940" s="8">
        <v>0.71640896728145131</v>
      </c>
    </row>
    <row r="941" spans="1:64" x14ac:dyDescent="0.3">
      <c r="A941" s="7">
        <v>902619</v>
      </c>
      <c r="B941" s="7" t="s">
        <v>970</v>
      </c>
      <c r="C941" s="8">
        <f t="shared" si="252"/>
        <v>0</v>
      </c>
      <c r="D941" s="8">
        <f t="shared" si="253"/>
        <v>0</v>
      </c>
      <c r="E941" s="8">
        <f t="shared" si="254"/>
        <v>0</v>
      </c>
      <c r="F941" s="8">
        <f t="shared" si="255"/>
        <v>0</v>
      </c>
      <c r="G941" s="8">
        <f t="shared" si="256"/>
        <v>0</v>
      </c>
      <c r="H941" s="8">
        <f t="shared" si="257"/>
        <v>0</v>
      </c>
      <c r="I941" s="8">
        <f t="shared" si="258"/>
        <v>0</v>
      </c>
      <c r="J941" s="8">
        <f t="shared" si="259"/>
        <v>0</v>
      </c>
      <c r="K941" s="8">
        <f t="shared" si="260"/>
        <v>0</v>
      </c>
      <c r="L941" s="8">
        <f t="shared" si="261"/>
        <v>0</v>
      </c>
      <c r="M941" s="8">
        <f t="shared" si="262"/>
        <v>0</v>
      </c>
      <c r="N941" s="8">
        <f t="shared" si="263"/>
        <v>0</v>
      </c>
      <c r="O941" s="8">
        <f t="shared" si="264"/>
        <v>0</v>
      </c>
      <c r="P941" s="8">
        <f t="shared" si="265"/>
        <v>0</v>
      </c>
      <c r="Q941" s="8">
        <f t="shared" si="266"/>
        <v>0</v>
      </c>
      <c r="R941" s="8">
        <f t="shared" si="267"/>
        <v>1</v>
      </c>
      <c r="S941" s="8">
        <f t="shared" si="268"/>
        <v>0</v>
      </c>
      <c r="T941" s="8">
        <f t="shared" si="269"/>
        <v>0</v>
      </c>
      <c r="W941" s="7" t="s">
        <v>2244</v>
      </c>
      <c r="X941" s="7" t="s">
        <v>970</v>
      </c>
      <c r="Y941" s="8">
        <v>0</v>
      </c>
      <c r="Z941" s="8">
        <v>0</v>
      </c>
      <c r="AA941" s="8">
        <v>0</v>
      </c>
      <c r="AB941" s="8">
        <v>0</v>
      </c>
      <c r="AC941" s="8">
        <v>0</v>
      </c>
      <c r="AD941" s="8">
        <v>0</v>
      </c>
      <c r="AE941" s="8">
        <v>0</v>
      </c>
      <c r="AF941" s="8">
        <v>0</v>
      </c>
      <c r="AG941" s="8">
        <v>0</v>
      </c>
      <c r="AH941" s="8">
        <v>0</v>
      </c>
      <c r="AI941" s="8">
        <v>0</v>
      </c>
      <c r="AJ941" s="8">
        <v>0</v>
      </c>
      <c r="AK941" s="8">
        <v>0</v>
      </c>
      <c r="AL941" s="8">
        <v>0</v>
      </c>
      <c r="AM941" s="8">
        <v>0</v>
      </c>
      <c r="AN941" s="8">
        <v>1</v>
      </c>
      <c r="AO941" s="8">
        <v>0</v>
      </c>
      <c r="AP941" s="8">
        <v>0</v>
      </c>
      <c r="AS941" s="7">
        <v>902619</v>
      </c>
      <c r="AT941" s="7" t="s">
        <v>970</v>
      </c>
      <c r="AU941" s="8">
        <v>0</v>
      </c>
      <c r="AV941" s="8">
        <v>0</v>
      </c>
      <c r="AW941" s="8">
        <v>0</v>
      </c>
      <c r="AX941" s="8">
        <v>0</v>
      </c>
      <c r="AY941" s="8">
        <v>0</v>
      </c>
      <c r="AZ941" s="8">
        <v>0</v>
      </c>
      <c r="BA941" s="8">
        <v>0</v>
      </c>
      <c r="BB941" s="8">
        <v>0</v>
      </c>
      <c r="BC941" s="8">
        <v>0</v>
      </c>
      <c r="BD941" s="8">
        <v>0</v>
      </c>
      <c r="BE941" s="8">
        <v>0</v>
      </c>
      <c r="BF941" s="8">
        <v>0</v>
      </c>
      <c r="BG941" s="8">
        <v>0</v>
      </c>
      <c r="BH941" s="8">
        <v>0</v>
      </c>
      <c r="BI941" s="8">
        <v>0</v>
      </c>
      <c r="BJ941" s="8">
        <v>1</v>
      </c>
      <c r="BK941" s="8">
        <v>0</v>
      </c>
      <c r="BL941" s="8">
        <v>0</v>
      </c>
    </row>
    <row r="942" spans="1:64" x14ac:dyDescent="0.3">
      <c r="A942" s="7">
        <v>902622</v>
      </c>
      <c r="B942" s="7" t="s">
        <v>971</v>
      </c>
      <c r="C942" s="8">
        <f t="shared" si="252"/>
        <v>0.10408207834700001</v>
      </c>
      <c r="D942" s="8">
        <f t="shared" si="253"/>
        <v>1.1946292449200001E-2</v>
      </c>
      <c r="E942" s="8">
        <f t="shared" si="254"/>
        <v>4.5853659359699997E-2</v>
      </c>
      <c r="F942" s="8">
        <f t="shared" si="255"/>
        <v>0.620886219204</v>
      </c>
      <c r="G942" s="8">
        <f t="shared" si="256"/>
        <v>5.44617239866E-2</v>
      </c>
      <c r="H942" s="8">
        <f t="shared" si="257"/>
        <v>0.245216247912</v>
      </c>
      <c r="I942" s="8">
        <f t="shared" si="258"/>
        <v>0.108580004836</v>
      </c>
      <c r="J942" s="8">
        <f t="shared" si="259"/>
        <v>1.0087323891499999E-2</v>
      </c>
      <c r="K942" s="8">
        <f t="shared" si="260"/>
        <v>4.2483793871700003E-2</v>
      </c>
      <c r="L942" s="8">
        <f t="shared" si="261"/>
        <v>0.11789599838299999</v>
      </c>
      <c r="M942" s="8">
        <f t="shared" si="262"/>
        <v>1.29552951201E-2</v>
      </c>
      <c r="N942" s="8">
        <f t="shared" si="263"/>
        <v>5.6549664175700003E-2</v>
      </c>
      <c r="O942" s="8">
        <f t="shared" si="264"/>
        <v>0.47153628160099997</v>
      </c>
      <c r="P942" s="8">
        <f t="shared" si="265"/>
        <v>1.4289519218599999E-6</v>
      </c>
      <c r="Q942" s="8">
        <f t="shared" si="266"/>
        <v>0.33468225862000001</v>
      </c>
      <c r="R942" s="8">
        <f t="shared" si="267"/>
        <v>1.1618820301599999</v>
      </c>
      <c r="S942" s="8">
        <f t="shared" si="268"/>
        <v>1.9205641911</v>
      </c>
      <c r="T942" s="8">
        <f t="shared" si="269"/>
        <v>1.1611511226</v>
      </c>
      <c r="W942" s="7" t="s">
        <v>2245</v>
      </c>
      <c r="X942" s="7" t="s">
        <v>971</v>
      </c>
      <c r="Y942" s="8">
        <v>0.10408207834700001</v>
      </c>
      <c r="Z942" s="8">
        <v>1.1946292449200001E-2</v>
      </c>
      <c r="AA942" s="8">
        <v>4.5853659359699997E-2</v>
      </c>
      <c r="AB942" s="8">
        <v>0.620886219204</v>
      </c>
      <c r="AC942" s="8">
        <v>5.44617239866E-2</v>
      </c>
      <c r="AD942" s="8">
        <v>0.245216247912</v>
      </c>
      <c r="AE942" s="8">
        <v>0.108580004836</v>
      </c>
      <c r="AF942" s="8">
        <v>1.0087323891499999E-2</v>
      </c>
      <c r="AG942" s="8">
        <v>4.2483793871700003E-2</v>
      </c>
      <c r="AH942" s="8">
        <v>0.11789599838299999</v>
      </c>
      <c r="AI942" s="8">
        <v>1.29552951201E-2</v>
      </c>
      <c r="AJ942" s="8">
        <v>5.6549664175700003E-2</v>
      </c>
      <c r="AK942" s="8">
        <v>0.47153628160099997</v>
      </c>
      <c r="AL942" s="8">
        <v>1.4289519218599999E-6</v>
      </c>
      <c r="AM942" s="8">
        <v>0.33468225862000001</v>
      </c>
      <c r="AN942" s="8">
        <v>1.1618820301599999</v>
      </c>
      <c r="AO942" s="8">
        <v>1.9205641911</v>
      </c>
      <c r="AP942" s="8">
        <v>1.1611511226</v>
      </c>
      <c r="AS942" s="7">
        <v>902622</v>
      </c>
      <c r="AT942" s="7" t="s">
        <v>971</v>
      </c>
      <c r="AU942" s="8">
        <v>0.10439667457927417</v>
      </c>
      <c r="AV942" s="8">
        <v>2.1531973132237089E-2</v>
      </c>
      <c r="AW942" s="8">
        <v>9.6533484876466152E-2</v>
      </c>
      <c r="AX942" s="8">
        <v>0.58142698290759676</v>
      </c>
      <c r="AY942" s="8">
        <v>9.6098884214788696E-2</v>
      </c>
      <c r="AZ942" s="8">
        <v>0.43954652902861296</v>
      </c>
      <c r="BA942" s="8">
        <v>0.11668105937693549</v>
      </c>
      <c r="BB942" s="8">
        <v>2.1710264346320163E-2</v>
      </c>
      <c r="BC942" s="8">
        <v>0.10004631776000805</v>
      </c>
      <c r="BD942" s="8">
        <v>0.12036066486153227</v>
      </c>
      <c r="BE942" s="8">
        <v>2.5339862995891936E-2</v>
      </c>
      <c r="BF942" s="8">
        <v>0.11934487263756936</v>
      </c>
      <c r="BG942" s="8">
        <v>0.24337356469729046</v>
      </c>
      <c r="BH942" s="8">
        <v>7.3324139271016136E-7</v>
      </c>
      <c r="BI942" s="8">
        <v>0.17273923025548377</v>
      </c>
      <c r="BJ942" s="8">
        <v>1.2224621325880645</v>
      </c>
      <c r="BK942" s="8">
        <v>1.633201428409355</v>
      </c>
      <c r="BL942" s="8">
        <v>0.75456667374177422</v>
      </c>
    </row>
    <row r="943" spans="1:64" x14ac:dyDescent="0.3">
      <c r="A943" s="7">
        <v>902999</v>
      </c>
      <c r="B943" s="7" t="s">
        <v>972</v>
      </c>
      <c r="C943" s="8">
        <f t="shared" si="252"/>
        <v>2.6302665954E-2</v>
      </c>
      <c r="D943" s="8">
        <f t="shared" si="253"/>
        <v>3.0190055243400002E-3</v>
      </c>
      <c r="E943" s="8">
        <f t="shared" si="254"/>
        <v>8.63389400232E-2</v>
      </c>
      <c r="F943" s="8">
        <f t="shared" si="255"/>
        <v>0.502765787475</v>
      </c>
      <c r="G943" s="8">
        <f t="shared" si="256"/>
        <v>4.4095053023500003E-2</v>
      </c>
      <c r="H943" s="8">
        <f t="shared" si="257"/>
        <v>1.1472416941300001</v>
      </c>
      <c r="I943" s="8">
        <f t="shared" si="258"/>
        <v>0.107935464006</v>
      </c>
      <c r="J943" s="8">
        <f t="shared" si="259"/>
        <v>1.0026717675600001E-2</v>
      </c>
      <c r="K943" s="8">
        <f t="shared" si="260"/>
        <v>0.39202129721599999</v>
      </c>
      <c r="L943" s="8">
        <f t="shared" si="261"/>
        <v>0.117939160525</v>
      </c>
      <c r="M943" s="8">
        <f t="shared" si="262"/>
        <v>1.29592432452E-2</v>
      </c>
      <c r="N943" s="8">
        <f t="shared" si="263"/>
        <v>0.33780491447299998</v>
      </c>
      <c r="O943" s="8">
        <f t="shared" si="264"/>
        <v>0.11912351805</v>
      </c>
      <c r="P943" s="8">
        <f t="shared" si="265"/>
        <v>4.4604339361699999E-7</v>
      </c>
      <c r="Q943" s="8">
        <f t="shared" si="266"/>
        <v>8.5090233117499997E-2</v>
      </c>
      <c r="R943" s="8">
        <f t="shared" si="267"/>
        <v>1.1156606115000001</v>
      </c>
      <c r="S943" s="8">
        <f t="shared" si="268"/>
        <v>2.6941025346199998</v>
      </c>
      <c r="T943" s="8">
        <f t="shared" si="269"/>
        <v>1.5099834789</v>
      </c>
      <c r="W943" s="7" t="s">
        <v>2246</v>
      </c>
      <c r="X943" s="7" t="s">
        <v>972</v>
      </c>
      <c r="Y943" s="8">
        <v>2.6302665954E-2</v>
      </c>
      <c r="Z943" s="8">
        <v>3.0190055243400002E-3</v>
      </c>
      <c r="AA943" s="8">
        <v>8.63389400232E-2</v>
      </c>
      <c r="AB943" s="8">
        <v>0.502765787475</v>
      </c>
      <c r="AC943" s="8">
        <v>4.4095053023500003E-2</v>
      </c>
      <c r="AD943" s="8">
        <v>1.1472416941300001</v>
      </c>
      <c r="AE943" s="8">
        <v>0.107935464006</v>
      </c>
      <c r="AF943" s="8">
        <v>1.0026717675600001E-2</v>
      </c>
      <c r="AG943" s="8">
        <v>0.39202129721599999</v>
      </c>
      <c r="AH943" s="8">
        <v>0.117939160525</v>
      </c>
      <c r="AI943" s="8">
        <v>1.29592432452E-2</v>
      </c>
      <c r="AJ943" s="8">
        <v>0.33780491447299998</v>
      </c>
      <c r="AK943" s="8">
        <v>0.11912351805</v>
      </c>
      <c r="AL943" s="8">
        <v>4.4604339361699999E-7</v>
      </c>
      <c r="AM943" s="8">
        <v>8.5090233117499997E-2</v>
      </c>
      <c r="AN943" s="8">
        <v>1.1156606115000001</v>
      </c>
      <c r="AO943" s="8">
        <v>2.6941025346199998</v>
      </c>
      <c r="AP943" s="8">
        <v>1.5099834789</v>
      </c>
      <c r="AS943" s="7">
        <v>902999</v>
      </c>
      <c r="AT943" s="7" t="s">
        <v>972</v>
      </c>
      <c r="AU943" s="8">
        <v>4.8045221104204831E-2</v>
      </c>
      <c r="AV943" s="8">
        <v>8.8278504134612894E-3</v>
      </c>
      <c r="AW943" s="8">
        <v>0.37632607012422881</v>
      </c>
      <c r="AX943" s="8">
        <v>0.75948941340837106</v>
      </c>
      <c r="AY943" s="8">
        <v>0.110565522926671</v>
      </c>
      <c r="AZ943" s="8">
        <v>3.9114628776946767</v>
      </c>
      <c r="BA943" s="8">
        <v>0.2119530487230161</v>
      </c>
      <c r="BB943" s="8">
        <v>3.4622398820439521E-2</v>
      </c>
      <c r="BC943" s="8">
        <v>1.7144787924425968</v>
      </c>
      <c r="BD943" s="8">
        <v>0.2188480331283065</v>
      </c>
      <c r="BE943" s="8">
        <v>4.0961561750238691E-2</v>
      </c>
      <c r="BF943" s="8">
        <v>1.4893414932012257</v>
      </c>
      <c r="BG943" s="8">
        <v>0.11912351805000013</v>
      </c>
      <c r="BH943" s="8">
        <v>4.8432420275980653E-7</v>
      </c>
      <c r="BI943" s="8">
        <v>8.5090233117499955E-2</v>
      </c>
      <c r="BJ943" s="8">
        <v>1.4331991416417738</v>
      </c>
      <c r="BK943" s="8">
        <v>5.7815178140298382</v>
      </c>
      <c r="BL943" s="8">
        <v>2.9610542399858071</v>
      </c>
    </row>
    <row r="944" spans="1:64" x14ac:dyDescent="0.3">
      <c r="A944" s="7">
        <v>903611</v>
      </c>
      <c r="B944" s="7" t="s">
        <v>973</v>
      </c>
      <c r="C944" s="8">
        <f t="shared" si="252"/>
        <v>3.00142423457E-2</v>
      </c>
      <c r="D944" s="8">
        <f t="shared" si="253"/>
        <v>2.9451136177199998E-3</v>
      </c>
      <c r="E944" s="8">
        <f t="shared" si="254"/>
        <v>6.1223500719199998E-2</v>
      </c>
      <c r="F944" s="8">
        <f t="shared" si="255"/>
        <v>2.10862877916E-2</v>
      </c>
      <c r="G944" s="8">
        <f t="shared" si="256"/>
        <v>1.5522967503E-3</v>
      </c>
      <c r="H944" s="8">
        <f t="shared" si="257"/>
        <v>5.32984182903E-2</v>
      </c>
      <c r="I944" s="8">
        <f t="shared" si="258"/>
        <v>1.2905290350099999E-2</v>
      </c>
      <c r="J944" s="8">
        <f t="shared" si="259"/>
        <v>9.1289783658699995E-4</v>
      </c>
      <c r="K944" s="8">
        <f t="shared" si="260"/>
        <v>2.36383677447E-2</v>
      </c>
      <c r="L944" s="8">
        <f t="shared" si="261"/>
        <v>1.74854389324E-2</v>
      </c>
      <c r="M944" s="8">
        <f t="shared" si="262"/>
        <v>1.72208167536E-3</v>
      </c>
      <c r="N944" s="8">
        <f t="shared" si="263"/>
        <v>4.1763680639299999E-2</v>
      </c>
      <c r="O944" s="8">
        <f t="shared" si="264"/>
        <v>0.86549163613400004</v>
      </c>
      <c r="P944" s="8">
        <f t="shared" si="265"/>
        <v>1.0534550986500001E-5</v>
      </c>
      <c r="Q944" s="8">
        <f t="shared" si="266"/>
        <v>0.86549163613400004</v>
      </c>
      <c r="R944" s="8">
        <f t="shared" si="267"/>
        <v>1.09418285668</v>
      </c>
      <c r="S944" s="8">
        <f t="shared" si="268"/>
        <v>1.0759370028299999</v>
      </c>
      <c r="T944" s="8">
        <f t="shared" si="269"/>
        <v>1.03745655593</v>
      </c>
      <c r="W944" s="7" t="s">
        <v>2247</v>
      </c>
      <c r="X944" s="7" t="s">
        <v>973</v>
      </c>
      <c r="Y944" s="8">
        <v>3.00142423457E-2</v>
      </c>
      <c r="Z944" s="8">
        <v>2.9451136177199998E-3</v>
      </c>
      <c r="AA944" s="8">
        <v>6.1223500719199998E-2</v>
      </c>
      <c r="AB944" s="8">
        <v>2.10862877916E-2</v>
      </c>
      <c r="AC944" s="8">
        <v>1.5522967503E-3</v>
      </c>
      <c r="AD944" s="8">
        <v>5.32984182903E-2</v>
      </c>
      <c r="AE944" s="8">
        <v>1.2905290350099999E-2</v>
      </c>
      <c r="AF944" s="8">
        <v>9.1289783658699995E-4</v>
      </c>
      <c r="AG944" s="8">
        <v>2.36383677447E-2</v>
      </c>
      <c r="AH944" s="8">
        <v>1.74854389324E-2</v>
      </c>
      <c r="AI944" s="8">
        <v>1.72208167536E-3</v>
      </c>
      <c r="AJ944" s="8">
        <v>4.1763680639299999E-2</v>
      </c>
      <c r="AK944" s="8">
        <v>0.86549163613400004</v>
      </c>
      <c r="AL944" s="8">
        <v>1.0534550986500001E-5</v>
      </c>
      <c r="AM944" s="8">
        <v>0.86549163613400004</v>
      </c>
      <c r="AN944" s="8">
        <v>1.09418285668</v>
      </c>
      <c r="AO944" s="8">
        <v>1.0759370028299999</v>
      </c>
      <c r="AP944" s="8">
        <v>1.03745655593</v>
      </c>
      <c r="AS944" s="7">
        <v>903611</v>
      </c>
      <c r="AT944" s="7" t="s">
        <v>973</v>
      </c>
      <c r="AU944" s="8">
        <v>6.1006475218954838E-2</v>
      </c>
      <c r="AV944" s="8">
        <v>9.1585729235914518E-3</v>
      </c>
      <c r="AW944" s="8">
        <v>0.21534033970777089</v>
      </c>
      <c r="AX944" s="8">
        <v>4.3393875241382253E-2</v>
      </c>
      <c r="AY944" s="8">
        <v>5.7397824215699991E-3</v>
      </c>
      <c r="AZ944" s="8">
        <v>0.17692400888548554</v>
      </c>
      <c r="BA944" s="8">
        <v>2.6806847329498375E-2</v>
      </c>
      <c r="BB944" s="8">
        <v>3.2541089546409834E-3</v>
      </c>
      <c r="BC944" s="8">
        <v>9.0040263350569374E-2</v>
      </c>
      <c r="BD944" s="8">
        <v>3.5535846146061291E-2</v>
      </c>
      <c r="BE944" s="8">
        <v>5.7986676354011436E-3</v>
      </c>
      <c r="BF944" s="8">
        <v>0.14688403188578872</v>
      </c>
      <c r="BG944" s="8">
        <v>0.86549163613400082</v>
      </c>
      <c r="BH944" s="8">
        <v>8.9424591474196731E-6</v>
      </c>
      <c r="BI944" s="8">
        <v>0.86549163613400082</v>
      </c>
      <c r="BJ944" s="8">
        <v>1.2855053878501608</v>
      </c>
      <c r="BK944" s="8">
        <v>1.2260576665485481</v>
      </c>
      <c r="BL944" s="8">
        <v>1.1201012196348386</v>
      </c>
    </row>
    <row r="945" spans="1:64" x14ac:dyDescent="0.3">
      <c r="A945" s="7">
        <v>903612</v>
      </c>
      <c r="B945" s="7" t="s">
        <v>974</v>
      </c>
      <c r="C945" s="8">
        <f t="shared" si="252"/>
        <v>3.0014193203699999E-2</v>
      </c>
      <c r="D945" s="8">
        <f t="shared" si="253"/>
        <v>2.9552432667400001E-3</v>
      </c>
      <c r="E945" s="8">
        <f t="shared" si="254"/>
        <v>6.1570988299100002E-2</v>
      </c>
      <c r="F945" s="8">
        <f t="shared" si="255"/>
        <v>1.16858743418E-2</v>
      </c>
      <c r="G945" s="8">
        <f t="shared" si="256"/>
        <v>8.6593824899400002E-4</v>
      </c>
      <c r="H945" s="8">
        <f t="shared" si="257"/>
        <v>2.97111715832E-2</v>
      </c>
      <c r="I945" s="8">
        <f t="shared" si="258"/>
        <v>1.28903322481E-2</v>
      </c>
      <c r="J945" s="8">
        <f t="shared" si="259"/>
        <v>9.1595132727299996E-4</v>
      </c>
      <c r="K945" s="8">
        <f t="shared" si="260"/>
        <v>2.37994028378E-2</v>
      </c>
      <c r="L945" s="8">
        <f t="shared" si="261"/>
        <v>1.74725210678E-2</v>
      </c>
      <c r="M945" s="8">
        <f t="shared" si="262"/>
        <v>1.7274227732000001E-3</v>
      </c>
      <c r="N945" s="8">
        <f t="shared" si="263"/>
        <v>4.2029139275400001E-2</v>
      </c>
      <c r="O945" s="8">
        <f t="shared" si="264"/>
        <v>0.86549163613400004</v>
      </c>
      <c r="P945" s="8">
        <f t="shared" si="265"/>
        <v>1.8943125490599999E-5</v>
      </c>
      <c r="Q945" s="8">
        <f t="shared" si="266"/>
        <v>0.86549163613400004</v>
      </c>
      <c r="R945" s="8">
        <f t="shared" si="267"/>
        <v>1.0945404247699999</v>
      </c>
      <c r="S945" s="8">
        <f t="shared" si="268"/>
        <v>1.04226298417</v>
      </c>
      <c r="T945" s="8">
        <f t="shared" si="269"/>
        <v>1.0376056864100001</v>
      </c>
      <c r="W945" s="7" t="s">
        <v>2248</v>
      </c>
      <c r="X945" s="7" t="s">
        <v>974</v>
      </c>
      <c r="Y945" s="8">
        <v>3.0014193203699999E-2</v>
      </c>
      <c r="Z945" s="8">
        <v>2.9552432667400001E-3</v>
      </c>
      <c r="AA945" s="8">
        <v>6.1570988299100002E-2</v>
      </c>
      <c r="AB945" s="8">
        <v>1.16858743418E-2</v>
      </c>
      <c r="AC945" s="8">
        <v>8.6593824899400002E-4</v>
      </c>
      <c r="AD945" s="8">
        <v>2.97111715832E-2</v>
      </c>
      <c r="AE945" s="8">
        <v>1.28903322481E-2</v>
      </c>
      <c r="AF945" s="8">
        <v>9.1595132727299996E-4</v>
      </c>
      <c r="AG945" s="8">
        <v>2.37994028378E-2</v>
      </c>
      <c r="AH945" s="8">
        <v>1.74725210678E-2</v>
      </c>
      <c r="AI945" s="8">
        <v>1.7274227732000001E-3</v>
      </c>
      <c r="AJ945" s="8">
        <v>4.2029139275400001E-2</v>
      </c>
      <c r="AK945" s="8">
        <v>0.86549163613400004</v>
      </c>
      <c r="AL945" s="8">
        <v>1.8943125490599999E-5</v>
      </c>
      <c r="AM945" s="8">
        <v>0.86549163613400004</v>
      </c>
      <c r="AN945" s="8">
        <v>1.0945404247699999</v>
      </c>
      <c r="AO945" s="8">
        <v>1.04226298417</v>
      </c>
      <c r="AP945" s="8">
        <v>1.0376056864100001</v>
      </c>
      <c r="AS945" s="7">
        <v>903612</v>
      </c>
      <c r="AT945" s="7" t="s">
        <v>974</v>
      </c>
      <c r="AU945" s="8">
        <v>4.2813799419045166E-2</v>
      </c>
      <c r="AV945" s="8">
        <v>7.0357697995012906E-3</v>
      </c>
      <c r="AW945" s="8">
        <v>0.15655221909460479</v>
      </c>
      <c r="AX945" s="8">
        <v>1.5183596670197421E-2</v>
      </c>
      <c r="AY945" s="8">
        <v>2.186119435256274E-3</v>
      </c>
      <c r="AZ945" s="8">
        <v>6.446971932233872E-2</v>
      </c>
      <c r="BA945" s="8">
        <v>1.8824359068985483E-2</v>
      </c>
      <c r="BB945" s="8">
        <v>2.5172359449189032E-3</v>
      </c>
      <c r="BC945" s="8">
        <v>6.5410211017979045E-2</v>
      </c>
      <c r="BD945" s="8">
        <v>2.4952978456859672E-2</v>
      </c>
      <c r="BE945" s="8">
        <v>4.4756774537245162E-3</v>
      </c>
      <c r="BF945" s="8">
        <v>0.10661633472682581</v>
      </c>
      <c r="BG945" s="8">
        <v>0.5723412432499031</v>
      </c>
      <c r="BH945" s="8">
        <v>1.1237097384712905E-5</v>
      </c>
      <c r="BI945" s="8">
        <v>0.5723412432499031</v>
      </c>
      <c r="BJ945" s="8">
        <v>1.2064017883133868</v>
      </c>
      <c r="BK945" s="8">
        <v>0.74312975800870951</v>
      </c>
      <c r="BL945" s="8">
        <v>0.74804212861241948</v>
      </c>
    </row>
    <row r="946" spans="1:64" x14ac:dyDescent="0.3">
      <c r="A946" s="7">
        <v>903619</v>
      </c>
      <c r="B946" s="7" t="s">
        <v>975</v>
      </c>
      <c r="C946" s="8">
        <f t="shared" si="252"/>
        <v>2.99019160747E-2</v>
      </c>
      <c r="D946" s="8">
        <f t="shared" si="253"/>
        <v>2.9530258059200002E-3</v>
      </c>
      <c r="E946" s="8">
        <f t="shared" si="254"/>
        <v>6.8909738185399999E-2</v>
      </c>
      <c r="F946" s="8">
        <f t="shared" si="255"/>
        <v>1.8919252599999999E-2</v>
      </c>
      <c r="G946" s="8">
        <f t="shared" si="256"/>
        <v>1.4105187193600001E-3</v>
      </c>
      <c r="H946" s="8">
        <f t="shared" si="257"/>
        <v>5.4338582258199999E-2</v>
      </c>
      <c r="I946" s="8">
        <f t="shared" si="258"/>
        <v>1.28414416E-2</v>
      </c>
      <c r="J946" s="8">
        <f t="shared" si="259"/>
        <v>9.1541389610400004E-4</v>
      </c>
      <c r="K946" s="8">
        <f t="shared" si="260"/>
        <v>2.6667593376400001E-2</v>
      </c>
      <c r="L946" s="8">
        <f t="shared" si="261"/>
        <v>1.7368750500099998E-2</v>
      </c>
      <c r="M946" s="8">
        <f t="shared" si="262"/>
        <v>1.72693999365E-3</v>
      </c>
      <c r="N946" s="8">
        <f t="shared" si="263"/>
        <v>4.6991511827600002E-2</v>
      </c>
      <c r="O946" s="8">
        <f t="shared" si="264"/>
        <v>0.86549163613400004</v>
      </c>
      <c r="P946" s="8">
        <f t="shared" si="265"/>
        <v>1.16352659109E-5</v>
      </c>
      <c r="Q946" s="8">
        <f t="shared" si="266"/>
        <v>0.86549163613400004</v>
      </c>
      <c r="R946" s="8">
        <f t="shared" si="267"/>
        <v>1.1017646800700001</v>
      </c>
      <c r="S946" s="8">
        <f t="shared" si="268"/>
        <v>1.0746683535799999</v>
      </c>
      <c r="T946" s="8">
        <f t="shared" si="269"/>
        <v>1.0404244488700001</v>
      </c>
      <c r="W946" s="7" t="s">
        <v>2249</v>
      </c>
      <c r="X946" s="7" t="s">
        <v>975</v>
      </c>
      <c r="Y946" s="8">
        <v>2.99019160747E-2</v>
      </c>
      <c r="Z946" s="8">
        <v>2.9530258059200002E-3</v>
      </c>
      <c r="AA946" s="8">
        <v>6.8909738185399999E-2</v>
      </c>
      <c r="AB946" s="8">
        <v>1.8919252599999999E-2</v>
      </c>
      <c r="AC946" s="8">
        <v>1.4105187193600001E-3</v>
      </c>
      <c r="AD946" s="8">
        <v>5.4338582258199999E-2</v>
      </c>
      <c r="AE946" s="8">
        <v>1.28414416E-2</v>
      </c>
      <c r="AF946" s="8">
        <v>9.1541389610400004E-4</v>
      </c>
      <c r="AG946" s="8">
        <v>2.6667593376400001E-2</v>
      </c>
      <c r="AH946" s="8">
        <v>1.7368750500099998E-2</v>
      </c>
      <c r="AI946" s="8">
        <v>1.72693999365E-3</v>
      </c>
      <c r="AJ946" s="8">
        <v>4.6991511827600002E-2</v>
      </c>
      <c r="AK946" s="8">
        <v>0.86549163613400004</v>
      </c>
      <c r="AL946" s="8">
        <v>1.16352659109E-5</v>
      </c>
      <c r="AM946" s="8">
        <v>0.86549163613400004</v>
      </c>
      <c r="AN946" s="8">
        <v>1.1017646800700001</v>
      </c>
      <c r="AO946" s="8">
        <v>1.0746683535799999</v>
      </c>
      <c r="AP946" s="8">
        <v>1.0404244488700001</v>
      </c>
      <c r="AS946" s="7">
        <v>903619</v>
      </c>
      <c r="AT946" s="7" t="s">
        <v>975</v>
      </c>
      <c r="AU946" s="8">
        <v>5.2229712636225806E-2</v>
      </c>
      <c r="AV946" s="8">
        <v>7.9206310551685477E-3</v>
      </c>
      <c r="AW946" s="8">
        <v>0.19382461467606132</v>
      </c>
      <c r="AX946" s="8">
        <v>2.9455355987119521E-2</v>
      </c>
      <c r="AY946" s="8">
        <v>3.8488951525079505E-3</v>
      </c>
      <c r="AZ946" s="8">
        <v>0.12756588709120803</v>
      </c>
      <c r="BA946" s="8">
        <v>2.2946246408204845E-2</v>
      </c>
      <c r="BB946" s="8">
        <v>2.8076817105429836E-3</v>
      </c>
      <c r="BC946" s="8">
        <v>8.1105735538450019E-2</v>
      </c>
      <c r="BD946" s="8">
        <v>3.0389360135075819E-2</v>
      </c>
      <c r="BE946" s="8">
        <v>5.0117714137860314E-3</v>
      </c>
      <c r="BF946" s="8">
        <v>0.13218368208575643</v>
      </c>
      <c r="BG946" s="8">
        <v>0.73985575346938759</v>
      </c>
      <c r="BH946" s="8">
        <v>1.0406851495346292E-5</v>
      </c>
      <c r="BI946" s="8">
        <v>0.73985575346938759</v>
      </c>
      <c r="BJ946" s="8">
        <v>1.2539749583680642</v>
      </c>
      <c r="BK946" s="8">
        <v>1.0157088479085481</v>
      </c>
      <c r="BL946" s="8">
        <v>0.96169837333483865</v>
      </c>
    </row>
    <row r="947" spans="1:64" x14ac:dyDescent="0.3">
      <c r="A947" s="7">
        <v>903622</v>
      </c>
      <c r="B947" s="7" t="s">
        <v>976</v>
      </c>
      <c r="C947" s="8">
        <f t="shared" si="252"/>
        <v>7.8943913280399999E-2</v>
      </c>
      <c r="D947" s="8">
        <f t="shared" si="253"/>
        <v>8.7422932383799997E-3</v>
      </c>
      <c r="E947" s="8">
        <f t="shared" si="254"/>
        <v>5.3091744814499998E-2</v>
      </c>
      <c r="F947" s="8">
        <f t="shared" si="255"/>
        <v>0.13464584871400001</v>
      </c>
      <c r="G947" s="8">
        <f t="shared" si="256"/>
        <v>1.14540331597E-2</v>
      </c>
      <c r="H947" s="8">
        <f t="shared" si="257"/>
        <v>9.2009443216499995E-2</v>
      </c>
      <c r="I947" s="8">
        <f t="shared" si="258"/>
        <v>5.2613545331099999E-2</v>
      </c>
      <c r="J947" s="8">
        <f t="shared" si="259"/>
        <v>4.5902521471800004E-3</v>
      </c>
      <c r="K947" s="8">
        <f t="shared" si="260"/>
        <v>3.1981415385000003E-2</v>
      </c>
      <c r="L947" s="8">
        <f t="shared" si="261"/>
        <v>6.7871236655299996E-2</v>
      </c>
      <c r="M947" s="8">
        <f t="shared" si="262"/>
        <v>7.2815539953900001E-3</v>
      </c>
      <c r="N947" s="8">
        <f t="shared" si="263"/>
        <v>5.0861691094800002E-2</v>
      </c>
      <c r="O947" s="8">
        <f t="shared" si="264"/>
        <v>0.61260678190600004</v>
      </c>
      <c r="P947" s="8">
        <f t="shared" si="265"/>
        <v>4.82302795332E-6</v>
      </c>
      <c r="Q947" s="8">
        <f t="shared" si="266"/>
        <v>0.53283330637600002</v>
      </c>
      <c r="R947" s="8">
        <f t="shared" si="267"/>
        <v>1.14077795133</v>
      </c>
      <c r="S947" s="8">
        <f t="shared" si="268"/>
        <v>1.2381093250899999</v>
      </c>
      <c r="T947" s="8">
        <f t="shared" si="269"/>
        <v>1.0891852128599999</v>
      </c>
      <c r="W947" s="7" t="s">
        <v>2250</v>
      </c>
      <c r="X947" s="7" t="s">
        <v>976</v>
      </c>
      <c r="Y947" s="8">
        <v>7.8943913280399999E-2</v>
      </c>
      <c r="Z947" s="8">
        <v>8.7422932383799997E-3</v>
      </c>
      <c r="AA947" s="8">
        <v>5.3091744814499998E-2</v>
      </c>
      <c r="AB947" s="8">
        <v>0.13464584871400001</v>
      </c>
      <c r="AC947" s="8">
        <v>1.14540331597E-2</v>
      </c>
      <c r="AD947" s="8">
        <v>9.2009443216499995E-2</v>
      </c>
      <c r="AE947" s="8">
        <v>5.2613545331099999E-2</v>
      </c>
      <c r="AF947" s="8">
        <v>4.5902521471800004E-3</v>
      </c>
      <c r="AG947" s="8">
        <v>3.1981415385000003E-2</v>
      </c>
      <c r="AH947" s="8">
        <v>6.7871236655299996E-2</v>
      </c>
      <c r="AI947" s="8">
        <v>7.2815539953900001E-3</v>
      </c>
      <c r="AJ947" s="8">
        <v>5.0861691094800002E-2</v>
      </c>
      <c r="AK947" s="8">
        <v>0.61260678190600004</v>
      </c>
      <c r="AL947" s="8">
        <v>4.82302795332E-6</v>
      </c>
      <c r="AM947" s="8">
        <v>0.53283330637600002</v>
      </c>
      <c r="AN947" s="8">
        <v>1.14077795133</v>
      </c>
      <c r="AO947" s="8">
        <v>1.2381093250899999</v>
      </c>
      <c r="AP947" s="8">
        <v>1.0891852128599999</v>
      </c>
      <c r="AS947" s="7">
        <v>903622</v>
      </c>
      <c r="AT947" s="7" t="s">
        <v>976</v>
      </c>
      <c r="AU947" s="8">
        <v>3.0724903209877415E-2</v>
      </c>
      <c r="AV947" s="8">
        <v>6.2963726781641929E-3</v>
      </c>
      <c r="AW947" s="8">
        <v>3.76819972291371E-2</v>
      </c>
      <c r="AX947" s="8">
        <v>4.5903389725516122E-2</v>
      </c>
      <c r="AY947" s="8">
        <v>7.9606860391758048E-3</v>
      </c>
      <c r="AZ947" s="8">
        <v>5.3521247550137103E-2</v>
      </c>
      <c r="BA947" s="8">
        <v>2.1600438565453225E-2</v>
      </c>
      <c r="BB947" s="8">
        <v>3.9380916813851622E-3</v>
      </c>
      <c r="BC947" s="8">
        <v>2.479221638219839E-2</v>
      </c>
      <c r="BD947" s="8">
        <v>2.6908919480827419E-2</v>
      </c>
      <c r="BE947" s="8">
        <v>5.7275561522896765E-3</v>
      </c>
      <c r="BF947" s="8">
        <v>3.6044110261093547E-2</v>
      </c>
      <c r="BG947" s="8">
        <v>0.11856905456245162</v>
      </c>
      <c r="BH947" s="8">
        <v>8.9985501415548394E-7</v>
      </c>
      <c r="BI947" s="8">
        <v>0.10312902704051616</v>
      </c>
      <c r="BJ947" s="8">
        <v>1.0747032731170967</v>
      </c>
      <c r="BK947" s="8">
        <v>0.30093371041177425</v>
      </c>
      <c r="BL947" s="8">
        <v>0.24387913372564515</v>
      </c>
    </row>
    <row r="948" spans="1:64" x14ac:dyDescent="0.3">
      <c r="A948" s="7">
        <v>903999</v>
      </c>
      <c r="B948" s="7" t="s">
        <v>977</v>
      </c>
      <c r="C948" s="8">
        <f t="shared" si="252"/>
        <v>3.7788386144199999E-2</v>
      </c>
      <c r="D948" s="8">
        <f t="shared" si="253"/>
        <v>4.1846697113599998E-3</v>
      </c>
      <c r="E948" s="8">
        <f t="shared" si="254"/>
        <v>0.39691320416499998</v>
      </c>
      <c r="F948" s="8">
        <f t="shared" si="255"/>
        <v>8.4763508860000003E-2</v>
      </c>
      <c r="G948" s="8">
        <f t="shared" si="256"/>
        <v>7.2119512266000003E-3</v>
      </c>
      <c r="H948" s="8">
        <f t="shared" si="257"/>
        <v>1.0993658179900001</v>
      </c>
      <c r="I948" s="8">
        <f t="shared" si="258"/>
        <v>5.2502089594800003E-2</v>
      </c>
      <c r="J948" s="8">
        <f t="shared" si="259"/>
        <v>4.5804029651499998E-3</v>
      </c>
      <c r="K948" s="8">
        <f t="shared" si="260"/>
        <v>1.20843878192</v>
      </c>
      <c r="L948" s="8">
        <f t="shared" si="261"/>
        <v>6.7859829125999999E-2</v>
      </c>
      <c r="M948" s="8">
        <f t="shared" si="262"/>
        <v>7.2803239544800002E-3</v>
      </c>
      <c r="N948" s="8">
        <f t="shared" si="263"/>
        <v>1.1043372113000001</v>
      </c>
      <c r="O948" s="8">
        <f t="shared" si="264"/>
        <v>0.29328512722200001</v>
      </c>
      <c r="P948" s="8">
        <f t="shared" si="265"/>
        <v>3.6670577724499999E-6</v>
      </c>
      <c r="Q948" s="8">
        <f t="shared" si="266"/>
        <v>0.25560385944800001</v>
      </c>
      <c r="R948" s="8">
        <f t="shared" si="267"/>
        <v>1.4388862600200001</v>
      </c>
      <c r="S948" s="8">
        <f t="shared" si="268"/>
        <v>2.1913412780799999</v>
      </c>
      <c r="T948" s="8">
        <f t="shared" si="269"/>
        <v>2.2655212744800002</v>
      </c>
      <c r="W948" s="7" t="s">
        <v>2251</v>
      </c>
      <c r="X948" s="7" t="s">
        <v>977</v>
      </c>
      <c r="Y948" s="8">
        <v>3.7788386144199999E-2</v>
      </c>
      <c r="Z948" s="8">
        <v>4.1846697113599998E-3</v>
      </c>
      <c r="AA948" s="8">
        <v>0.39691320416499998</v>
      </c>
      <c r="AB948" s="8">
        <v>8.4763508860000003E-2</v>
      </c>
      <c r="AC948" s="8">
        <v>7.2119512266000003E-3</v>
      </c>
      <c r="AD948" s="8">
        <v>1.0993658179900001</v>
      </c>
      <c r="AE948" s="8">
        <v>5.2502089594800003E-2</v>
      </c>
      <c r="AF948" s="8">
        <v>4.5804029651499998E-3</v>
      </c>
      <c r="AG948" s="8">
        <v>1.20843878192</v>
      </c>
      <c r="AH948" s="8">
        <v>6.7859829125999999E-2</v>
      </c>
      <c r="AI948" s="8">
        <v>7.2803239544800002E-3</v>
      </c>
      <c r="AJ948" s="8">
        <v>1.1043372113000001</v>
      </c>
      <c r="AK948" s="8">
        <v>0.29328512722200001</v>
      </c>
      <c r="AL948" s="8">
        <v>3.6670577724499999E-6</v>
      </c>
      <c r="AM948" s="8">
        <v>0.25560385944800001</v>
      </c>
      <c r="AN948" s="8">
        <v>1.4388862600200001</v>
      </c>
      <c r="AO948" s="8">
        <v>2.1913412780799999</v>
      </c>
      <c r="AP948" s="8">
        <v>2.2655212744800002</v>
      </c>
      <c r="AS948" s="7">
        <v>903999</v>
      </c>
      <c r="AT948" s="7" t="s">
        <v>977</v>
      </c>
      <c r="AU948" s="8">
        <v>7.079457590376452E-2</v>
      </c>
      <c r="AV948" s="8">
        <v>1.2371369328994351E-2</v>
      </c>
      <c r="AW948" s="8">
        <v>0.52136959451349996</v>
      </c>
      <c r="AX948" s="8">
        <v>0.17578952410799675</v>
      </c>
      <c r="AY948" s="8">
        <v>2.6498057605275158E-2</v>
      </c>
      <c r="AZ948" s="8">
        <v>1.3985167580054039</v>
      </c>
      <c r="BA948" s="8">
        <v>0.10438429691050322</v>
      </c>
      <c r="BB948" s="8">
        <v>1.5869273410111771E-2</v>
      </c>
      <c r="BC948" s="8">
        <v>1.3604223196645804</v>
      </c>
      <c r="BD948" s="8">
        <v>0.12851287202538869</v>
      </c>
      <c r="BE948" s="8">
        <v>2.3273590269915805E-2</v>
      </c>
      <c r="BF948" s="8">
        <v>1.3347316828510649</v>
      </c>
      <c r="BG948" s="8">
        <v>0.29328512722199956</v>
      </c>
      <c r="BH948" s="8">
        <v>3.1086138586798391E-6</v>
      </c>
      <c r="BI948" s="8">
        <v>0.25560385944799979</v>
      </c>
      <c r="BJ948" s="8">
        <v>1.6045355397461292</v>
      </c>
      <c r="BK948" s="8">
        <v>2.600804339718386</v>
      </c>
      <c r="BL948" s="8">
        <v>2.4806758899854846</v>
      </c>
    </row>
  </sheetData>
  <pageMargins left="0.7" right="0.7" top="0.75" bottom="0.75" header="0.3" footer="0.3"/>
  <pageSetup orientation="portrait" r:id="rId1"/>
  <ignoredErrors>
    <ignoredError sqref="C3:T94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1F226-E6DC-4A15-8911-82320CDB90CB}">
  <dimension ref="B4:U15"/>
  <sheetViews>
    <sheetView topLeftCell="B1" workbookViewId="0">
      <selection activeCell="K19" sqref="K19"/>
    </sheetView>
  </sheetViews>
  <sheetFormatPr defaultRowHeight="14.4" x14ac:dyDescent="0.3"/>
  <cols>
    <col min="3" max="3" width="27.5546875" bestFit="1" customWidth="1"/>
  </cols>
  <sheetData>
    <row r="4" spans="2:21" ht="39.6" x14ac:dyDescent="0.3">
      <c r="B4" s="4" t="s">
        <v>32</v>
      </c>
      <c r="C4" s="5" t="s">
        <v>33</v>
      </c>
      <c r="D4" s="6" t="s">
        <v>82</v>
      </c>
      <c r="E4" s="6" t="s">
        <v>83</v>
      </c>
      <c r="F4" s="6" t="s">
        <v>84</v>
      </c>
      <c r="G4" s="6" t="s">
        <v>85</v>
      </c>
      <c r="H4" s="6" t="s">
        <v>86</v>
      </c>
      <c r="I4" s="6" t="s">
        <v>87</v>
      </c>
      <c r="J4" s="6" t="s">
        <v>88</v>
      </c>
      <c r="K4" s="6" t="s">
        <v>89</v>
      </c>
      <c r="L4" s="6" t="s">
        <v>90</v>
      </c>
      <c r="M4" s="6" t="s">
        <v>91</v>
      </c>
      <c r="N4" s="6" t="s">
        <v>92</v>
      </c>
      <c r="O4" s="6" t="s">
        <v>93</v>
      </c>
      <c r="P4" s="6" t="s">
        <v>94</v>
      </c>
      <c r="Q4" s="6" t="s">
        <v>95</v>
      </c>
      <c r="R4" s="6" t="s">
        <v>96</v>
      </c>
      <c r="S4" s="6" t="s">
        <v>97</v>
      </c>
      <c r="T4" s="6" t="s">
        <v>98</v>
      </c>
      <c r="U4" s="6" t="s">
        <v>99</v>
      </c>
    </row>
    <row r="5" spans="2:21" x14ac:dyDescent="0.3">
      <c r="B5" s="7">
        <v>423210</v>
      </c>
      <c r="C5" s="7" t="s">
        <v>512</v>
      </c>
      <c r="D5" s="8">
        <v>0.11931412238290318</v>
      </c>
      <c r="E5" s="8">
        <v>3.0985453932803227E-2</v>
      </c>
      <c r="F5" s="8">
        <v>0.16548641296327418</v>
      </c>
      <c r="G5" s="8">
        <v>0.19054617819321193</v>
      </c>
      <c r="H5" s="8">
        <v>4.8062795788126278E-2</v>
      </c>
      <c r="I5" s="8">
        <v>0.16569658716081642</v>
      </c>
      <c r="J5" s="8">
        <v>0.15962575567822579</v>
      </c>
      <c r="K5" s="8">
        <v>3.8820212912027419E-2</v>
      </c>
      <c r="L5" s="8">
        <v>0.1600020309745161</v>
      </c>
      <c r="M5" s="8">
        <v>0.10420456792109836</v>
      </c>
      <c r="N5" s="8">
        <v>2.9291165173635485E-2</v>
      </c>
      <c r="O5" s="8">
        <v>0.18727149431241943</v>
      </c>
      <c r="P5" s="8">
        <v>0.35016304632609685</v>
      </c>
      <c r="Q5" s="8">
        <v>6.3226260276996771E-6</v>
      </c>
      <c r="R5" s="8">
        <v>0.17967912477953224</v>
      </c>
      <c r="S5" s="8">
        <v>1.3157859892787094</v>
      </c>
      <c r="T5" s="8">
        <v>1.0333378192070968</v>
      </c>
      <c r="U5" s="8">
        <v>0.98748025762919356</v>
      </c>
    </row>
    <row r="6" spans="2:21" x14ac:dyDescent="0.3">
      <c r="B6" s="7">
        <v>442110</v>
      </c>
      <c r="C6" s="7" t="s">
        <v>582</v>
      </c>
      <c r="D6" s="8">
        <v>0.18097959665300001</v>
      </c>
      <c r="E6" s="8">
        <v>4.9555098505799998E-2</v>
      </c>
      <c r="F6" s="8">
        <v>0.22324225218900001</v>
      </c>
      <c r="G6" s="8">
        <v>0.19721068245699999</v>
      </c>
      <c r="H6" s="8">
        <v>5.6941238132199999E-2</v>
      </c>
      <c r="I6" s="8">
        <v>0.204642816566</v>
      </c>
      <c r="J6" s="8">
        <v>0.16505884331699999</v>
      </c>
      <c r="K6" s="8">
        <v>4.4689762679400002E-2</v>
      </c>
      <c r="L6" s="8">
        <v>0.195457595874</v>
      </c>
      <c r="M6" s="8">
        <v>0.12967205594</v>
      </c>
      <c r="N6" s="8">
        <v>4.4436192448100001E-2</v>
      </c>
      <c r="O6" s="8">
        <v>0.20589749308499999</v>
      </c>
      <c r="P6" s="8">
        <v>0.59444742119500005</v>
      </c>
      <c r="Q6" s="8">
        <v>6.3478647969000001E-6</v>
      </c>
      <c r="R6" s="8">
        <v>0.41161370503599998</v>
      </c>
      <c r="S6" s="8">
        <v>1.45377694735</v>
      </c>
      <c r="T6" s="8">
        <v>1.4587947371500001</v>
      </c>
      <c r="U6" s="8">
        <v>1.40520620187</v>
      </c>
    </row>
    <row r="15" spans="2:21" x14ac:dyDescent="0.3">
      <c r="E15" t="s">
        <v>1194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Input</vt:lpstr>
      <vt:lpstr>Output</vt:lpstr>
      <vt:lpstr>IDA Notepad</vt:lpstr>
      <vt:lpstr>Calculations</vt:lpstr>
      <vt:lpstr>Residential Calculations</vt:lpstr>
      <vt:lpstr>Multipliers</vt:lpstr>
      <vt:lpstr>Sheet2</vt:lpstr>
      <vt:lpstr>Input!Print_Area</vt:lpstr>
      <vt:lpstr>Output!Print_Area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Hartnett, Connor</dc:creator>
  <cp:lastModifiedBy>Robin Marschilok</cp:lastModifiedBy>
  <cp:lastPrinted>2024-07-29T14:18:53Z</cp:lastPrinted>
  <dcterms:created xsi:type="dcterms:W3CDTF">2021-09-23T13:52:41Z</dcterms:created>
  <dcterms:modified xsi:type="dcterms:W3CDTF">2024-07-29T14:20:36Z</dcterms:modified>
</cp:coreProperties>
</file>